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d.docs.live.net/5aaf7fd7a90e929f/Desktop/Meth/Meth/Meth Rev01/โฟลเดอร์ใหม่/"/>
    </mc:Choice>
  </mc:AlternateContent>
  <xr:revisionPtr revIDLastSave="304" documentId="8_{8FEB7EDB-690C-45FD-85FB-FC84B8D6203B}" xr6:coauthVersionLast="47" xr6:coauthVersionMax="47" xr10:uidLastSave="{5C354E6B-1527-4200-95B2-BF19DD504348}"/>
  <bookViews>
    <workbookView xWindow="-108" yWindow="-108" windowWidth="23256" windowHeight="12456" tabRatio="670" firstSheet="1" activeTab="4" xr2:uid="{00000000-000D-0000-FFFF-FFFF00000000}"/>
  </bookViews>
  <sheets>
    <sheet name="MPS(input)" sheetId="30" r:id="rId1"/>
    <sheet name="MPS(input_separate)" sheetId="32" r:id="rId2"/>
    <sheet name="MPS(calc_process)" sheetId="31" r:id="rId3"/>
    <sheet name="MSS" sheetId="33" r:id="rId4"/>
    <sheet name="MRS(input)" sheetId="35" r:id="rId5"/>
    <sheet name="MRS(input_separate)" sheetId="36" r:id="rId6"/>
    <sheet name="MRS(calc_process) " sheetId="37" r:id="rId7"/>
    <sheet name="Tool_02_01" sheetId="34" r:id="rId8"/>
  </sheets>
  <externalReferences>
    <externalReference r:id="rId9"/>
  </externalReferences>
  <definedNames>
    <definedName name="_xlnm.Print_Area" localSheetId="2">'MPS(calc_process)'!$A$1:$I$456</definedName>
    <definedName name="_xlnm.Print_Area" localSheetId="0">'MPS(input)'!$A$1:$K$70</definedName>
    <definedName name="_xlnm.Print_Area" localSheetId="1">'MPS(input_separate)'!$A$1:$AI$105</definedName>
    <definedName name="_xlnm.Print_Area" localSheetId="6">'MRS(calc_process) '!$A$1:$I$456</definedName>
    <definedName name="_xlnm.Print_Area" localSheetId="4">'MRS(input)'!$A$1:$K$71</definedName>
    <definedName name="_xlnm.Print_Area" localSheetId="5">'MRS(input_separate)'!$A$1:$AI$18</definedName>
    <definedName name="_xlnm.Print_Area" localSheetId="7">Tool_02_01!$A$1:$I$36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34" l="1"/>
  <c r="I1" i="34"/>
  <c r="AI2" i="32"/>
  <c r="AI1" i="32"/>
  <c r="AI2" i="36"/>
  <c r="AI1" i="36"/>
  <c r="K2" i="35"/>
  <c r="K1" i="35"/>
  <c r="G470" i="37"/>
  <c r="G468" i="37" s="1"/>
  <c r="G464" i="37" s="1"/>
  <c r="G469" i="37"/>
  <c r="G466" i="37"/>
  <c r="I460" i="37"/>
  <c r="I459" i="37"/>
  <c r="G451" i="37"/>
  <c r="G445" i="37"/>
  <c r="G440" i="37"/>
  <c r="G438" i="37"/>
  <c r="G405" i="37" s="1"/>
  <c r="G434" i="37"/>
  <c r="G431" i="37" s="1"/>
  <c r="G420" i="37"/>
  <c r="G391" i="37"/>
  <c r="G375" i="37"/>
  <c r="G364" i="37"/>
  <c r="G345" i="37"/>
  <c r="G337" i="37"/>
  <c r="G327" i="37"/>
  <c r="G325" i="37" s="1"/>
  <c r="G310" i="37"/>
  <c r="G298" i="37"/>
  <c r="G290" i="37"/>
  <c r="G281" i="37"/>
  <c r="G276" i="37"/>
  <c r="G260" i="37"/>
  <c r="G257" i="37"/>
  <c r="G255" i="37" s="1"/>
  <c r="G250" i="37"/>
  <c r="G242" i="37"/>
  <c r="G239" i="37"/>
  <c r="G238" i="37"/>
  <c r="G237" i="37"/>
  <c r="G206" i="37"/>
  <c r="G198" i="37"/>
  <c r="G197" i="37"/>
  <c r="G181" i="37"/>
  <c r="G180" i="37"/>
  <c r="G161" i="37"/>
  <c r="G158" i="37"/>
  <c r="G231" i="37" s="1"/>
  <c r="G230" i="37" s="1"/>
  <c r="G154" i="37"/>
  <c r="G371" i="37" s="1"/>
  <c r="G370" i="37" s="1"/>
  <c r="G139" i="37"/>
  <c r="G126" i="37"/>
  <c r="G102" i="37"/>
  <c r="G77" i="37"/>
  <c r="G71" i="37"/>
  <c r="G65" i="37"/>
  <c r="G63" i="37"/>
  <c r="G48" i="37" s="1"/>
  <c r="G52" i="37"/>
  <c r="G51" i="37"/>
  <c r="G35" i="37"/>
  <c r="G33" i="37"/>
  <c r="G10" i="37"/>
  <c r="I2" i="37"/>
  <c r="I1" i="37"/>
  <c r="AI5" i="36"/>
  <c r="AH5" i="36"/>
  <c r="AG5" i="36"/>
  <c r="AF5" i="36"/>
  <c r="AE5" i="36"/>
  <c r="AD5" i="36"/>
  <c r="AC5" i="36"/>
  <c r="AB5" i="36"/>
  <c r="AA5" i="36"/>
  <c r="Z5" i="36"/>
  <c r="Y5" i="36"/>
  <c r="X5" i="36"/>
  <c r="W5" i="36"/>
  <c r="V5" i="36"/>
  <c r="U5" i="36"/>
  <c r="T5" i="36"/>
  <c r="S5" i="36"/>
  <c r="R5" i="36"/>
  <c r="Q5" i="36"/>
  <c r="P5" i="36"/>
  <c r="O5" i="36"/>
  <c r="N5" i="36"/>
  <c r="M5" i="36"/>
  <c r="L5" i="36"/>
  <c r="K5" i="36"/>
  <c r="J5" i="36"/>
  <c r="I5" i="36"/>
  <c r="H5" i="36"/>
  <c r="G5" i="36"/>
  <c r="F5" i="36"/>
  <c r="E5" i="36"/>
  <c r="D5" i="36"/>
  <c r="C5" i="36"/>
  <c r="B5" i="36"/>
  <c r="AI4" i="36"/>
  <c r="AH4" i="36"/>
  <c r="AG4" i="36"/>
  <c r="AF4" i="36"/>
  <c r="AE4" i="36"/>
  <c r="AD4" i="36"/>
  <c r="AC4" i="36"/>
  <c r="AB4" i="36"/>
  <c r="AA4" i="36"/>
  <c r="Z4" i="36"/>
  <c r="Y4" i="36"/>
  <c r="X4" i="36"/>
  <c r="W4" i="36"/>
  <c r="V4" i="36"/>
  <c r="U4" i="36"/>
  <c r="T4" i="36"/>
  <c r="S4" i="36"/>
  <c r="R4" i="36"/>
  <c r="Q4" i="36"/>
  <c r="P4" i="36"/>
  <c r="O4" i="36"/>
  <c r="N4" i="36"/>
  <c r="M4" i="36"/>
  <c r="L4" i="36"/>
  <c r="K4" i="36"/>
  <c r="J4" i="36"/>
  <c r="I4" i="36"/>
  <c r="H4" i="36"/>
  <c r="G4" i="36"/>
  <c r="F4" i="36"/>
  <c r="E4" i="36"/>
  <c r="D4" i="36"/>
  <c r="B4" i="36"/>
  <c r="AI3" i="36"/>
  <c r="AH3" i="36"/>
  <c r="AG3" i="36"/>
  <c r="AF3" i="36"/>
  <c r="AE3" i="36"/>
  <c r="AD3" i="36"/>
  <c r="AC3" i="36"/>
  <c r="AB3" i="36"/>
  <c r="AA3" i="36"/>
  <c r="Z3" i="36"/>
  <c r="Y3" i="36"/>
  <c r="X3" i="36"/>
  <c r="W3" i="36"/>
  <c r="V3" i="36"/>
  <c r="U3" i="36"/>
  <c r="T3" i="36"/>
  <c r="S3" i="36"/>
  <c r="R3" i="36"/>
  <c r="Q3" i="36"/>
  <c r="P3" i="36"/>
  <c r="O3" i="36"/>
  <c r="N3" i="36"/>
  <c r="M3" i="36"/>
  <c r="L3" i="36"/>
  <c r="K3" i="36"/>
  <c r="J3" i="36"/>
  <c r="I3" i="36"/>
  <c r="H3" i="36"/>
  <c r="G3" i="36"/>
  <c r="F3" i="36"/>
  <c r="E3" i="36"/>
  <c r="D3" i="36"/>
  <c r="B3" i="36"/>
  <c r="G2" i="36"/>
  <c r="F2" i="36"/>
  <c r="G1" i="36"/>
  <c r="F1" i="36"/>
  <c r="E83" i="35"/>
  <c r="E82" i="35"/>
  <c r="E81" i="35"/>
  <c r="E80" i="35"/>
  <c r="E62" i="35"/>
  <c r="G416" i="37" s="1"/>
  <c r="E61" i="35"/>
  <c r="G417" i="37" s="1"/>
  <c r="E53" i="35"/>
  <c r="G149" i="37" s="1"/>
  <c r="E52" i="35"/>
  <c r="G148" i="37" s="1"/>
  <c r="G147" i="37" s="1"/>
  <c r="E51" i="35"/>
  <c r="G143" i="37" s="1"/>
  <c r="E50" i="35"/>
  <c r="E49" i="35"/>
  <c r="G144" i="37" s="1"/>
  <c r="E48" i="35"/>
  <c r="E47" i="35"/>
  <c r="E46" i="35"/>
  <c r="G127" i="37" s="1"/>
  <c r="G125" i="37" s="1"/>
  <c r="G121" i="37" s="1"/>
  <c r="E45" i="35"/>
  <c r="G105" i="37" s="1"/>
  <c r="G104" i="37" s="1"/>
  <c r="E43" i="35"/>
  <c r="G387" i="37" s="1"/>
  <c r="E42" i="35"/>
  <c r="G388" i="37" s="1"/>
  <c r="E41" i="35"/>
  <c r="G386" i="37" s="1"/>
  <c r="G385" i="37" s="1"/>
  <c r="E39" i="35"/>
  <c r="G223" i="37" s="1"/>
  <c r="E38" i="35"/>
  <c r="G426" i="37" s="1"/>
  <c r="G423" i="37" s="1"/>
  <c r="E37" i="35"/>
  <c r="E36" i="35"/>
  <c r="E35" i="35"/>
  <c r="G247" i="37" s="1"/>
  <c r="E34" i="35"/>
  <c r="G246" i="37" s="1"/>
  <c r="E33" i="35"/>
  <c r="E32" i="35"/>
  <c r="E31" i="35"/>
  <c r="G187" i="37" s="1"/>
  <c r="E30" i="35"/>
  <c r="G354" i="37" s="1"/>
  <c r="E29" i="35"/>
  <c r="G352" i="37" s="1"/>
  <c r="E28" i="35"/>
  <c r="G351" i="37" s="1"/>
  <c r="E27" i="35"/>
  <c r="G220" i="37" s="1"/>
  <c r="E26" i="35"/>
  <c r="G289" i="37" s="1"/>
  <c r="E18" i="35"/>
  <c r="G27" i="37" s="1"/>
  <c r="G26" i="37" s="1"/>
  <c r="G19" i="37" s="1"/>
  <c r="G18" i="37" s="1"/>
  <c r="G11" i="37" s="1"/>
  <c r="G9" i="37" s="1"/>
  <c r="G8" i="37" s="1"/>
  <c r="E16" i="35"/>
  <c r="E15" i="35"/>
  <c r="G62" i="37" s="1"/>
  <c r="E13" i="35"/>
  <c r="G66" i="37" s="1"/>
  <c r="E12" i="35"/>
  <c r="E11" i="35"/>
  <c r="E45" i="30"/>
  <c r="G105" i="31" s="1"/>
  <c r="E12" i="30"/>
  <c r="G65" i="31" s="1"/>
  <c r="C5" i="32"/>
  <c r="E62" i="30"/>
  <c r="G416" i="31" s="1"/>
  <c r="E61" i="30"/>
  <c r="G417" i="31" s="1"/>
  <c r="G32" i="34"/>
  <c r="G26" i="34"/>
  <c r="G21" i="34"/>
  <c r="G13" i="34"/>
  <c r="G12" i="34"/>
  <c r="G7" i="34"/>
  <c r="G6" i="34"/>
  <c r="G47" i="37" l="1"/>
  <c r="G46" i="37" s="1"/>
  <c r="G40" i="37" s="1"/>
  <c r="G39" i="37" s="1"/>
  <c r="G36" i="37" s="1"/>
  <c r="G61" i="37"/>
  <c r="G305" i="37"/>
  <c r="G304" i="37" s="1"/>
  <c r="G32" i="37"/>
  <c r="G20" i="37" s="1"/>
  <c r="G122" i="37"/>
  <c r="G214" i="37"/>
  <c r="G219" i="37"/>
  <c r="G360" i="37"/>
  <c r="G363" i="37"/>
  <c r="G186" i="37"/>
  <c r="G185" i="37" s="1"/>
  <c r="G177" i="37" s="1"/>
  <c r="G176" i="37" s="1"/>
  <c r="G216" i="37"/>
  <c r="G355" i="37"/>
  <c r="G245" i="37"/>
  <c r="G334" i="37"/>
  <c r="G333" i="37" s="1"/>
  <c r="G153" i="37"/>
  <c r="G224" i="37"/>
  <c r="G415" i="37"/>
  <c r="G410" i="37" s="1"/>
  <c r="G409" i="37" s="1"/>
  <c r="G404" i="37" s="1"/>
  <c r="G402" i="37" s="1"/>
  <c r="G60" i="37"/>
  <c r="G320" i="37"/>
  <c r="G120" i="37"/>
  <c r="G119" i="37" s="1"/>
  <c r="G100" i="37"/>
  <c r="G203" i="37"/>
  <c r="G142" i="37"/>
  <c r="G135" i="37" s="1"/>
  <c r="G134" i="37" s="1"/>
  <c r="G212" i="37"/>
  <c r="G213" i="37"/>
  <c r="G343" i="37"/>
  <c r="G342" i="37" s="1"/>
  <c r="G215" i="37"/>
  <c r="G204" i="37"/>
  <c r="G296" i="37"/>
  <c r="G295" i="37" s="1"/>
  <c r="G195" i="37"/>
  <c r="G194" i="37" s="1"/>
  <c r="G287" i="37"/>
  <c r="G286" i="37" s="1"/>
  <c r="G353" i="37"/>
  <c r="G350" i="37" s="1"/>
  <c r="G112" i="37"/>
  <c r="G110" i="37" s="1"/>
  <c r="G101" i="37" s="1"/>
  <c r="G359" i="37" l="1"/>
  <c r="G170" i="37"/>
  <c r="G321" i="37"/>
  <c r="G211" i="37"/>
  <c r="G171" i="37" s="1"/>
  <c r="G99" i="37"/>
  <c r="G94" i="37" s="1"/>
  <c r="G93" i="37" s="1"/>
  <c r="G85" i="37" s="1"/>
  <c r="G84" i="37" s="1"/>
  <c r="G83" i="37" s="1"/>
  <c r="G6" i="37" s="1"/>
  <c r="B65" i="35" s="1"/>
  <c r="G270" i="37"/>
  <c r="G269" i="37" s="1"/>
  <c r="G265" i="37" s="1"/>
  <c r="G264" i="37" s="1"/>
  <c r="G319" i="37"/>
  <c r="G315" i="37" s="1"/>
  <c r="G314" i="37" s="1"/>
  <c r="E14" i="35"/>
  <c r="G59" i="37"/>
  <c r="G79" i="37"/>
  <c r="G169" i="37" l="1"/>
  <c r="G165" i="37" s="1"/>
  <c r="G164" i="37" s="1"/>
  <c r="G78" i="37"/>
  <c r="G76" i="37" s="1"/>
  <c r="E10" i="35"/>
  <c r="E53" i="30" l="1"/>
  <c r="G149" i="31" s="1"/>
  <c r="E52" i="30"/>
  <c r="G148" i="31" s="1"/>
  <c r="E51" i="30"/>
  <c r="G143" i="31" s="1"/>
  <c r="E50" i="30"/>
  <c r="E49" i="30"/>
  <c r="G144" i="31" s="1"/>
  <c r="E48" i="30"/>
  <c r="G126" i="31" s="1"/>
  <c r="E47" i="30"/>
  <c r="E46" i="30"/>
  <c r="E43" i="30"/>
  <c r="G387" i="31" s="1"/>
  <c r="E42" i="30"/>
  <c r="G388" i="31" s="1"/>
  <c r="E41" i="30"/>
  <c r="G386" i="31" s="1"/>
  <c r="E39" i="30"/>
  <c r="E38" i="30"/>
  <c r="E37" i="30"/>
  <c r="E36" i="30"/>
  <c r="E35" i="30"/>
  <c r="E34" i="30"/>
  <c r="E33" i="30"/>
  <c r="E32" i="30"/>
  <c r="E31" i="30"/>
  <c r="G187" i="31" s="1"/>
  <c r="E30" i="30"/>
  <c r="E29" i="30"/>
  <c r="E28" i="30"/>
  <c r="E27" i="30"/>
  <c r="E26" i="30"/>
  <c r="E18" i="30"/>
  <c r="G27" i="31" s="1"/>
  <c r="E16" i="30"/>
  <c r="G71" i="31" s="1"/>
  <c r="E15" i="30"/>
  <c r="E13" i="30"/>
  <c r="G66" i="31" s="1"/>
  <c r="E11" i="30"/>
  <c r="G451" i="31"/>
  <c r="G281" i="31"/>
  <c r="G77" i="31"/>
  <c r="G52" i="31"/>
  <c r="G10" i="31"/>
  <c r="G112" i="31" l="1"/>
  <c r="G110" i="31" s="1"/>
  <c r="G101" i="31" s="1"/>
  <c r="G127" i="31"/>
  <c r="G125" i="31" s="1"/>
  <c r="G121" i="31" s="1"/>
  <c r="G352" i="31"/>
  <c r="G213" i="31"/>
  <c r="G420" i="31"/>
  <c r="G33" i="31"/>
  <c r="G242" i="31"/>
  <c r="G426" i="31"/>
  <c r="G224" i="31"/>
  <c r="G216" i="31"/>
  <c r="G161" i="31"/>
  <c r="G250" i="31"/>
  <c r="G355" i="31"/>
  <c r="G364" i="31"/>
  <c r="G102" i="31"/>
  <c r="G257" i="31"/>
  <c r="G434" i="31"/>
  <c r="G139" i="31"/>
  <c r="G212" i="31"/>
  <c r="G296" i="31"/>
  <c r="G351" i="31"/>
  <c r="G350" i="31" s="1"/>
  <c r="G204" i="31"/>
  <c r="G343" i="31"/>
  <c r="G215" i="31"/>
  <c r="G354" i="31"/>
  <c r="G246" i="31"/>
  <c r="G238" i="31"/>
  <c r="G239" i="31"/>
  <c r="G247" i="31"/>
  <c r="G289" i="31"/>
  <c r="G180" i="31"/>
  <c r="G197" i="31"/>
  <c r="G334" i="31"/>
  <c r="G287" i="31"/>
  <c r="G360" i="31"/>
  <c r="G359" i="31" s="1"/>
  <c r="G186" i="31"/>
  <c r="G185" i="31" s="1"/>
  <c r="G177" i="31" s="1"/>
  <c r="G195" i="31"/>
  <c r="G220" i="31"/>
  <c r="G223" i="31"/>
  <c r="G122" i="31"/>
  <c r="G214" i="31"/>
  <c r="G363" i="31"/>
  <c r="G353" i="31"/>
  <c r="G415" i="31"/>
  <c r="G375" i="31"/>
  <c r="G276" i="31"/>
  <c r="G260" i="31"/>
  <c r="G198" i="31"/>
  <c r="G142" i="31"/>
  <c r="G104" i="31"/>
  <c r="G51" i="31"/>
  <c r="G35" i="31" s="1"/>
  <c r="AI5" i="32"/>
  <c r="AH5" i="32"/>
  <c r="AG5" i="32"/>
  <c r="AF5" i="32"/>
  <c r="AE5" i="32"/>
  <c r="AD5" i="32"/>
  <c r="AC5" i="32"/>
  <c r="AB5" i="32"/>
  <c r="AA5" i="32"/>
  <c r="Z5" i="32"/>
  <c r="Y5" i="32"/>
  <c r="X5" i="32"/>
  <c r="W5" i="32"/>
  <c r="V5" i="32"/>
  <c r="U5" i="32"/>
  <c r="T5" i="32"/>
  <c r="S5" i="32"/>
  <c r="R5" i="32"/>
  <c r="Q5" i="32"/>
  <c r="P5" i="32"/>
  <c r="O5" i="32"/>
  <c r="N5" i="32"/>
  <c r="M5" i="32"/>
  <c r="L5" i="32"/>
  <c r="K5" i="32"/>
  <c r="J5" i="32"/>
  <c r="I5" i="32"/>
  <c r="H5" i="32"/>
  <c r="G5" i="32"/>
  <c r="F5" i="32"/>
  <c r="E5" i="32"/>
  <c r="D5" i="32"/>
  <c r="D3" i="32"/>
  <c r="D4" i="32"/>
  <c r="AI3" i="32"/>
  <c r="AH3" i="32"/>
  <c r="AG3" i="32"/>
  <c r="AF3" i="32"/>
  <c r="AE3" i="32"/>
  <c r="AD3" i="32"/>
  <c r="AC3" i="32"/>
  <c r="AB3" i="32"/>
  <c r="AA3" i="32"/>
  <c r="Z3" i="32"/>
  <c r="Y3" i="32"/>
  <c r="X3" i="32"/>
  <c r="W3" i="32"/>
  <c r="V3" i="32"/>
  <c r="U3" i="32"/>
  <c r="T3" i="32"/>
  <c r="S3" i="32"/>
  <c r="R3" i="32"/>
  <c r="Q3" i="32"/>
  <c r="P3" i="32"/>
  <c r="O3" i="32"/>
  <c r="N3" i="32"/>
  <c r="M3" i="32"/>
  <c r="L3" i="32"/>
  <c r="K3" i="32"/>
  <c r="J3" i="32"/>
  <c r="I3" i="32"/>
  <c r="H3" i="32"/>
  <c r="G3" i="32"/>
  <c r="F3" i="32"/>
  <c r="F4" i="32"/>
  <c r="E3" i="32"/>
  <c r="B3" i="32"/>
  <c r="AI4" i="32"/>
  <c r="AH4" i="32"/>
  <c r="AG4" i="32"/>
  <c r="AF4" i="32"/>
  <c r="AE4" i="32"/>
  <c r="AD4" i="32"/>
  <c r="AC4" i="32"/>
  <c r="AB4" i="32"/>
  <c r="AA4" i="32"/>
  <c r="Z4" i="32"/>
  <c r="Y4" i="32"/>
  <c r="X4" i="32"/>
  <c r="W4" i="32"/>
  <c r="V4" i="32"/>
  <c r="U4" i="32"/>
  <c r="T4" i="32"/>
  <c r="S4" i="32"/>
  <c r="R4" i="32"/>
  <c r="Q4" i="32"/>
  <c r="P4" i="32"/>
  <c r="O4" i="32"/>
  <c r="N4" i="32"/>
  <c r="M4" i="32"/>
  <c r="L4" i="32"/>
  <c r="K4" i="32"/>
  <c r="J4" i="32"/>
  <c r="I4" i="32"/>
  <c r="H4" i="32"/>
  <c r="G4" i="32"/>
  <c r="E4" i="32"/>
  <c r="G62" i="31"/>
  <c r="G321" i="31" l="1"/>
  <c r="G211" i="31"/>
  <c r="G194" i="31"/>
  <c r="G219" i="31"/>
  <c r="G100" i="31"/>
  <c r="G99" i="31" s="1"/>
  <c r="G94" i="31" s="1"/>
  <c r="G93" i="31" s="1"/>
  <c r="G85" i="31" s="1"/>
  <c r="G84" i="31" s="1"/>
  <c r="G120" i="31"/>
  <c r="G119" i="31" s="1"/>
  <c r="G47" i="31"/>
  <c r="G445" i="31"/>
  <c r="G440" i="31" s="1"/>
  <c r="G438" i="31" s="1"/>
  <c r="G405" i="31" s="1"/>
  <c r="G431" i="31"/>
  <c r="G423" i="31"/>
  <c r="G391" i="31"/>
  <c r="G385" i="31"/>
  <c r="G345" i="31"/>
  <c r="G342" i="31" s="1"/>
  <c r="G337" i="31"/>
  <c r="G333" i="31" s="1"/>
  <c r="G327" i="31"/>
  <c r="G325" i="31" s="1"/>
  <c r="G310" i="31"/>
  <c r="G298" i="31"/>
  <c r="G295" i="31" s="1"/>
  <c r="G290" i="31"/>
  <c r="G286" i="31" s="1"/>
  <c r="G255" i="31"/>
  <c r="G245" i="31"/>
  <c r="G237" i="31"/>
  <c r="G206" i="31"/>
  <c r="G203" i="31" s="1"/>
  <c r="G181" i="31"/>
  <c r="G176" i="31" s="1"/>
  <c r="G158" i="31"/>
  <c r="G147" i="31"/>
  <c r="G135" i="31" s="1"/>
  <c r="G134" i="31" s="1"/>
  <c r="B5" i="32"/>
  <c r="B4" i="32"/>
  <c r="G171" i="31" l="1"/>
  <c r="G154" i="31"/>
  <c r="G231" i="31"/>
  <c r="G230" i="31" s="1"/>
  <c r="G305" i="31"/>
  <c r="G304" i="31" s="1"/>
  <c r="G170" i="31"/>
  <c r="G169" i="31" s="1"/>
  <c r="G165" i="31" s="1"/>
  <c r="G164" i="31" s="1"/>
  <c r="G410" i="31"/>
  <c r="G409" i="31" s="1"/>
  <c r="G404" i="31" s="1"/>
  <c r="G402" i="31" s="1"/>
  <c r="G320" i="31"/>
  <c r="G319" i="31" s="1"/>
  <c r="G315" i="31" s="1"/>
  <c r="G314" i="31" s="1"/>
  <c r="G270" i="31"/>
  <c r="G269" i="31" s="1"/>
  <c r="G265" i="31" s="1"/>
  <c r="G264" i="31" s="1"/>
  <c r="G83" i="31"/>
  <c r="G26" i="31"/>
  <c r="G19" i="31" s="1"/>
  <c r="G153" i="31" l="1"/>
  <c r="G371" i="31"/>
  <c r="G370" i="31" s="1"/>
  <c r="G63" i="31"/>
  <c r="G48" i="31" l="1"/>
  <c r="G46" i="31" s="1"/>
  <c r="G61" i="31"/>
  <c r="G60" i="31" s="1"/>
  <c r="E14" i="30" s="1"/>
  <c r="G470" i="31"/>
  <c r="G469" i="31"/>
  <c r="G466" i="31"/>
  <c r="I460" i="31"/>
  <c r="I459" i="31"/>
  <c r="E83" i="30"/>
  <c r="E82" i="30"/>
  <c r="E81" i="30"/>
  <c r="C2" i="33"/>
  <c r="C1" i="33"/>
  <c r="I1" i="31"/>
  <c r="I2" i="31"/>
  <c r="G59" i="31" l="1"/>
  <c r="G79" i="31"/>
  <c r="G40" i="31"/>
  <c r="G39" i="31" s="1"/>
  <c r="G36" i="31" s="1"/>
  <c r="G32" i="31" s="1"/>
  <c r="G20" i="31" s="1"/>
  <c r="G18" i="31" s="1"/>
  <c r="G11" i="31" s="1"/>
  <c r="G9" i="31" s="1"/>
  <c r="G8" i="31" s="1"/>
  <c r="G6" i="31" s="1"/>
  <c r="G468" i="31"/>
  <c r="G464" i="31" s="1"/>
  <c r="E80" i="30"/>
  <c r="G78" i="31" l="1"/>
  <c r="G76" i="31" s="1"/>
  <c r="E10" i="30"/>
  <c r="B65" i="30"/>
</calcChain>
</file>

<file path=xl/sharedStrings.xml><?xml version="1.0" encoding="utf-8"?>
<sst xmlns="http://schemas.openxmlformats.org/spreadsheetml/2006/main" count="3515" uniqueCount="779">
  <si>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</si>
  <si>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</si>
  <si>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</si>
  <si>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</si>
  <si>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</si>
  <si>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</si>
  <si>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</si>
  <si>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</si>
  <si>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</si>
  <si>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</si>
  <si>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</si>
  <si>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</si>
  <si>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</si>
  <si>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</si>
  <si>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</si>
  <si>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</si>
  <si>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</si>
  <si>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</si>
  <si>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</si>
  <si>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</si>
  <si>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</si>
  <si>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</si>
  <si>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</si>
  <si>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</si>
  <si>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</si>
  <si>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</si>
  <si>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</si>
  <si>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</si>
  <si>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</si>
  <si>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</si>
  <si>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</si>
  <si>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</si>
  <si>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</si>
  <si>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</si>
  <si>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</si>
  <si>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</si>
  <si>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</si>
  <si>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</si>
  <si>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Electricity</t>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</si>
  <si>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</si>
  <si>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</si>
  <si>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</si>
  <si>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</si>
  <si>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</si>
  <si>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</si>
  <si>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</si>
  <si>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</si>
  <si>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</si>
  <si>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CO</t>
    </r>
    <r>
      <rPr>
        <b/>
        <vertAlign val="subscript"/>
        <sz val="11"/>
        <color indexed="9"/>
        <rFont val="Arial"/>
        <family val="2"/>
      </rPr>
      <t>2</t>
    </r>
    <r>
      <rPr>
        <b/>
        <sz val="11"/>
        <color indexed="9"/>
        <rFont val="Arial"/>
        <family val="2"/>
      </rPr>
      <t xml:space="preserve"> emission reductions</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</si>
  <si>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</si>
  <si>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</si>
  <si>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</si>
  <si>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</si>
  <si>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</si>
  <si>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</si>
  <si>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</si>
  <si>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</si>
  <si>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t>Reference Number:</t>
    <phoneticPr fontId="2"/>
  </si>
  <si>
    <r>
      <t>tCO</t>
    </r>
    <r>
      <rPr>
        <vertAlign val="subscript"/>
        <sz val="11"/>
        <color indexed="8"/>
        <rFont val="Arial"/>
        <family val="2"/>
      </rPr>
      <t>2</t>
    </r>
    <r>
      <rPr>
        <sz val="11"/>
        <color indexed="8"/>
        <rFont val="Arial"/>
        <family val="2"/>
      </rPr>
      <t>eq/p</t>
    </r>
  </si>
  <si>
    <r>
      <t>tCO</t>
    </r>
    <r>
      <rPr>
        <vertAlign val="subscript"/>
        <sz val="11"/>
        <color indexed="8"/>
        <rFont val="Arial"/>
        <family val="2"/>
      </rPr>
      <t>2</t>
    </r>
    <r>
      <rPr>
        <sz val="11"/>
        <color indexed="8"/>
        <rFont val="Arial"/>
        <family val="2"/>
      </rPr>
      <t>eq/MWh</t>
    </r>
  </si>
  <si>
    <t>พารามิเตอร์</t>
  </si>
  <si>
    <t>ความหมาย</t>
  </si>
  <si>
    <t>หน่วย</t>
  </si>
  <si>
    <t>ค่า</t>
  </si>
  <si>
    <r>
      <t>ER</t>
    </r>
    <r>
      <rPr>
        <b/>
        <vertAlign val="subscript"/>
        <sz val="16"/>
        <color indexed="12"/>
        <rFont val="BrowalliaUPC"/>
        <family val="2"/>
      </rPr>
      <t>y</t>
    </r>
  </si>
  <si>
    <t xml:space="preserve">การลดการปล่อยก๊าซเรือนกระจกในปี y  </t>
  </si>
  <si>
    <r>
      <t>tCO</t>
    </r>
    <r>
      <rPr>
        <b/>
        <vertAlign val="subscript"/>
        <sz val="16"/>
        <color indexed="60"/>
        <rFont val="BrowalliaUPC"/>
        <family val="2"/>
      </rPr>
      <t>2</t>
    </r>
    <r>
      <rPr>
        <b/>
        <sz val="16"/>
        <color indexed="60"/>
        <rFont val="BrowalliaUPC"/>
        <family val="2"/>
      </rPr>
      <t>e/year</t>
    </r>
  </si>
  <si>
    <r>
      <t>BE</t>
    </r>
    <r>
      <rPr>
        <vertAlign val="subscript"/>
        <sz val="16"/>
        <color indexed="12"/>
        <rFont val="BrowalliaUPC"/>
        <family val="2"/>
      </rPr>
      <t>y</t>
    </r>
  </si>
  <si>
    <t xml:space="preserve">การปล่อยก๊าซเรือนกระจกจากกรณีฐานในปี y </t>
  </si>
  <si>
    <r>
      <t>tCO</t>
    </r>
    <r>
      <rPr>
        <vertAlign val="subscript"/>
        <sz val="16"/>
        <color indexed="60"/>
        <rFont val="BrowalliaUPC"/>
        <family val="2"/>
      </rPr>
      <t>2</t>
    </r>
    <r>
      <rPr>
        <sz val="16"/>
        <color indexed="60"/>
        <rFont val="BrowalliaUPC"/>
        <family val="2"/>
      </rPr>
      <t>e/year</t>
    </r>
  </si>
  <si>
    <r>
      <t>PE</t>
    </r>
    <r>
      <rPr>
        <vertAlign val="subscript"/>
        <sz val="16"/>
        <color indexed="12"/>
        <rFont val="BrowalliaUPC"/>
        <family val="2"/>
      </rPr>
      <t>y</t>
    </r>
  </si>
  <si>
    <t xml:space="preserve">การปล่อยก๊าซเรือนกระจกจากการดำเนินโครงการในปี y </t>
  </si>
  <si>
    <r>
      <t>LE</t>
    </r>
    <r>
      <rPr>
        <vertAlign val="subscript"/>
        <sz val="16"/>
        <color indexed="12"/>
        <rFont val="BrowalliaUPC"/>
        <family val="2"/>
      </rPr>
      <t>y</t>
    </r>
  </si>
  <si>
    <t xml:space="preserve">การปล่อยก๊าซเรือนกระจกนอกขอบเขตโครงการในปี y  </t>
  </si>
  <si>
    <t>(2)</t>
  </si>
  <si>
    <r>
      <t>tCO</t>
    </r>
    <r>
      <rPr>
        <vertAlign val="subscript"/>
        <sz val="11"/>
        <color indexed="8"/>
        <rFont val="Arial"/>
        <family val="2"/>
      </rPr>
      <t>2</t>
    </r>
    <r>
      <rPr>
        <sz val="11"/>
        <color indexed="8"/>
        <rFont val="Arial"/>
        <family val="2"/>
      </rPr>
      <t>eq</t>
    </r>
  </si>
  <si>
    <t>Report on greenhouse gas emissions (Emission Factor) from electricity generation/consumption for projects and activities of greenhouse gas reduction published by TGO.</t>
  </si>
  <si>
    <r>
      <t xml:space="preserve">Table 4: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</si>
  <si>
    <t>=</t>
  </si>
  <si>
    <t xml:space="preserve">         Equation (5)</t>
  </si>
  <si>
    <r>
      <t xml:space="preserve">Table 1: Parameters to be monitored </t>
    </r>
    <r>
      <rPr>
        <b/>
        <i/>
        <sz val="11"/>
        <color indexed="8"/>
        <rFont val="Arial"/>
        <family val="2"/>
      </rPr>
      <t>ex post</t>
    </r>
    <r>
      <rPr>
        <b/>
        <sz val="11"/>
        <color indexed="8"/>
        <rFont val="Arial"/>
        <family val="2"/>
      </rPr>
      <t xml:space="preserve"> (Baseline Emissions)</t>
    </r>
  </si>
  <si>
    <t>(3)</t>
  </si>
  <si>
    <t>Option A</t>
  </si>
  <si>
    <t>Based on public data which is measured by entities other than the project participants (Data used: publicly recognized data such as statistical data and specifications)</t>
  </si>
  <si>
    <r>
      <t>PE</t>
    </r>
    <r>
      <rPr>
        <vertAlign val="subscript"/>
        <sz val="11"/>
        <color rgb="FF000000"/>
        <rFont val="Arial"/>
        <family val="2"/>
      </rPr>
      <t>EC,y</t>
    </r>
  </si>
  <si>
    <t>5. Calculations of the Leakage emissions</t>
  </si>
  <si>
    <t>LEy</t>
  </si>
  <si>
    <t>j</t>
  </si>
  <si>
    <t>source</t>
  </si>
  <si>
    <r>
      <t xml:space="preserve"> PE</t>
    </r>
    <r>
      <rPr>
        <b/>
        <vertAlign val="subscript"/>
        <sz val="22"/>
        <color rgb="FFC00000"/>
        <rFont val="BrowalliaUPC"/>
        <family val="2"/>
      </rPr>
      <t>HP,y</t>
    </r>
  </si>
  <si>
    <r>
      <t>(EF</t>
    </r>
    <r>
      <rPr>
        <b/>
        <vertAlign val="subscript"/>
        <sz val="22"/>
        <color rgb="FFC00000"/>
        <rFont val="BrowalliaUPC"/>
        <family val="2"/>
      </rPr>
      <t>Res</t>
    </r>
    <r>
      <rPr>
        <b/>
        <sz val="22"/>
        <color rgb="FFC00000"/>
        <rFont val="BrowalliaUPC"/>
        <family val="2"/>
      </rPr>
      <t>×TEG</t>
    </r>
    <r>
      <rPr>
        <b/>
        <vertAlign val="subscript"/>
        <sz val="22"/>
        <color rgb="FFC00000"/>
        <rFont val="BrowalliaUPC"/>
        <family val="2"/>
      </rPr>
      <t>y</t>
    </r>
    <r>
      <rPr>
        <b/>
        <sz val="22"/>
        <color rgb="FFC00000"/>
        <rFont val="BrowalliaUPC"/>
        <family val="2"/>
      </rPr>
      <t>)/1,000</t>
    </r>
  </si>
  <si>
    <r>
      <t>PE</t>
    </r>
    <r>
      <rPr>
        <vertAlign val="subscript"/>
        <sz val="11"/>
        <color indexed="8"/>
        <rFont val="Arial"/>
        <family val="2"/>
      </rPr>
      <t>p</t>
    </r>
  </si>
  <si>
    <r>
      <t xml:space="preserve">Table 2: Parameters to be monitored </t>
    </r>
    <r>
      <rPr>
        <b/>
        <i/>
        <sz val="11"/>
        <color indexed="8"/>
        <rFont val="Arial"/>
        <family val="2"/>
      </rPr>
      <t>ex post</t>
    </r>
    <r>
      <rPr>
        <b/>
        <sz val="11"/>
        <color indexed="8"/>
        <rFont val="Arial"/>
        <family val="2"/>
      </rPr>
      <t xml:space="preserve"> (Project Emissions)</t>
    </r>
  </si>
  <si>
    <r>
      <t>BE</t>
    </r>
    <r>
      <rPr>
        <vertAlign val="subscript"/>
        <sz val="11"/>
        <color rgb="FF000000"/>
        <rFont val="Aptos Narrow"/>
        <family val="2"/>
      </rPr>
      <t>CH4,y</t>
    </r>
  </si>
  <si>
    <r>
      <t>BE</t>
    </r>
    <r>
      <rPr>
        <vertAlign val="subscript"/>
        <sz val="11"/>
        <color rgb="FF000000"/>
        <rFont val="Arial"/>
        <family val="2"/>
      </rPr>
      <t xml:space="preserve">ww,y </t>
    </r>
  </si>
  <si>
    <t>Waste</t>
  </si>
  <si>
    <r>
      <t>RATE</t>
    </r>
    <r>
      <rPr>
        <vertAlign val="subscript"/>
        <sz val="11"/>
        <color rgb="FF000000"/>
        <rFont val="Arial"/>
        <family val="2"/>
      </rPr>
      <t>Compliance</t>
    </r>
  </si>
  <si>
    <r>
      <t>3.1 Baseline emissions of methane from the SWDS (BE</t>
    </r>
    <r>
      <rPr>
        <vertAlign val="subscript"/>
        <sz val="11"/>
        <color rgb="FF000000"/>
        <rFont val="Arial"/>
        <family val="2"/>
      </rPr>
      <t>CH4,y</t>
    </r>
    <r>
      <rPr>
        <sz val="11"/>
        <color indexed="8"/>
        <rFont val="Arial"/>
        <family val="2"/>
      </rPr>
      <t>)</t>
    </r>
  </si>
  <si>
    <t>fromT-VER-P-TOOL-02-03</t>
  </si>
  <si>
    <r>
      <t>3.2 Baseline emissions from organic wastewater (BE</t>
    </r>
    <r>
      <rPr>
        <vertAlign val="subscript"/>
        <sz val="11"/>
        <color rgb="FF000000"/>
        <rFont val="Arial"/>
        <family val="2"/>
      </rPr>
      <t>WW,y</t>
    </r>
    <r>
      <rPr>
        <sz val="11"/>
        <color indexed="8"/>
        <rFont val="Arial"/>
        <family val="2"/>
      </rPr>
      <t>)</t>
    </r>
  </si>
  <si>
    <r>
      <t>Q</t>
    </r>
    <r>
      <rPr>
        <vertAlign val="subscript"/>
        <sz val="11"/>
        <color rgb="FF000000"/>
        <rFont val="Arial"/>
        <family val="2"/>
      </rPr>
      <t>CH4,y</t>
    </r>
  </si>
  <si>
    <r>
      <t>BE</t>
    </r>
    <r>
      <rPr>
        <vertAlign val="subscript"/>
        <sz val="11"/>
        <color rgb="FF000000"/>
        <rFont val="Arial"/>
        <family val="2"/>
      </rPr>
      <t>CH4,MCF,y</t>
    </r>
  </si>
  <si>
    <r>
      <t>3.2.1 Methane produced from Anaerobic Digester (Q</t>
    </r>
    <r>
      <rPr>
        <vertAlign val="subscript"/>
        <sz val="11"/>
        <color rgb="FF000000"/>
        <rFont val="Arial"/>
        <family val="2"/>
      </rPr>
      <t>CH4,y</t>
    </r>
    <r>
      <rPr>
        <sz val="11"/>
        <color indexed="8"/>
        <rFont val="Arial"/>
        <family val="2"/>
      </rPr>
      <t>)</t>
    </r>
  </si>
  <si>
    <t>Option 1: Procedure using monitored data</t>
  </si>
  <si>
    <r>
      <t>t</t>
    </r>
    <r>
      <rPr>
        <vertAlign val="subscript"/>
        <sz val="11"/>
        <color rgb="FF000000"/>
        <rFont val="Arial"/>
        <family val="2"/>
      </rPr>
      <t>CH4</t>
    </r>
    <r>
      <rPr>
        <sz val="11"/>
        <color indexed="8"/>
        <rFont val="Arial"/>
        <family val="2"/>
      </rPr>
      <t>/p</t>
    </r>
  </si>
  <si>
    <t xml:space="preserve">Quantity of methane produced in the digester during the period p  (in year y ) </t>
  </si>
  <si>
    <t>T-VER-P-TOOL-02-05</t>
  </si>
  <si>
    <t>Option 2: Procedure using a default value</t>
  </si>
  <si>
    <r>
      <t>Nm</t>
    </r>
    <r>
      <rPr>
        <vertAlign val="superscript"/>
        <sz val="11"/>
        <color rgb="FF000000"/>
        <rFont val="Arial"/>
        <family val="2"/>
      </rPr>
      <t>3</t>
    </r>
    <r>
      <rPr>
        <sz val="11"/>
        <color indexed="8"/>
        <rFont val="Arial"/>
        <family val="2"/>
      </rPr>
      <t xml:space="preserve"> Biogas/year</t>
    </r>
  </si>
  <si>
    <r>
      <t>Q</t>
    </r>
    <r>
      <rPr>
        <vertAlign val="subscript"/>
        <sz val="16"/>
        <color theme="1"/>
        <rFont val="Browallia New"/>
        <family val="2"/>
      </rPr>
      <t>biogas,y</t>
    </r>
  </si>
  <si>
    <r>
      <t>m</t>
    </r>
    <r>
      <rPr>
        <vertAlign val="superscript"/>
        <sz val="11"/>
        <color rgb="FF000000"/>
        <rFont val="Arial"/>
        <family val="2"/>
      </rPr>
      <t>3</t>
    </r>
    <r>
      <rPr>
        <sz val="11"/>
        <color indexed="8"/>
        <rFont val="Arial"/>
        <family val="2"/>
      </rPr>
      <t xml:space="preserve"> CH</t>
    </r>
    <r>
      <rPr>
        <vertAlign val="subscript"/>
        <sz val="11"/>
        <color rgb="FF000000"/>
        <rFont val="Arial"/>
        <family val="2"/>
      </rPr>
      <t>4</t>
    </r>
    <r>
      <rPr>
        <sz val="11"/>
        <color indexed="8"/>
        <rFont val="Arial"/>
        <family val="2"/>
      </rPr>
      <t>/m</t>
    </r>
    <r>
      <rPr>
        <vertAlign val="superscript"/>
        <sz val="11"/>
        <color rgb="FF000000"/>
        <rFont val="Arial"/>
        <family val="2"/>
      </rPr>
      <t>3</t>
    </r>
    <r>
      <rPr>
        <sz val="11"/>
        <color indexed="8"/>
        <rFont val="Arial"/>
        <family val="2"/>
      </rPr>
      <t xml:space="preserve"> Biogas</t>
    </r>
  </si>
  <si>
    <r>
      <t>f</t>
    </r>
    <r>
      <rPr>
        <vertAlign val="subscript"/>
        <sz val="11"/>
        <color rgb="FF000000"/>
        <rFont val="Arial"/>
        <family val="2"/>
      </rPr>
      <t>CH4,default</t>
    </r>
  </si>
  <si>
    <r>
      <t>tCH</t>
    </r>
    <r>
      <rPr>
        <vertAlign val="subscript"/>
        <sz val="11"/>
        <color rgb="FF000000"/>
        <rFont val="Arial"/>
        <family val="2"/>
      </rPr>
      <t>4</t>
    </r>
    <r>
      <rPr>
        <sz val="11"/>
        <color indexed="8"/>
        <rFont val="Arial"/>
        <family val="2"/>
      </rPr>
      <t>/Nm</t>
    </r>
    <r>
      <rPr>
        <vertAlign val="superscript"/>
        <sz val="11"/>
        <color rgb="FF000000"/>
        <rFont val="Arial"/>
        <family val="2"/>
      </rPr>
      <t>3</t>
    </r>
    <r>
      <rPr>
        <sz val="11"/>
        <color indexed="8"/>
        <rFont val="Arial"/>
        <family val="2"/>
      </rPr>
      <t xml:space="preserve"> CH</t>
    </r>
    <r>
      <rPr>
        <vertAlign val="subscript"/>
        <sz val="11"/>
        <color rgb="FF000000"/>
        <rFont val="Arial"/>
        <family val="2"/>
      </rPr>
      <t>4</t>
    </r>
  </si>
  <si>
    <r>
      <t>p</t>
    </r>
    <r>
      <rPr>
        <vertAlign val="subscript"/>
        <sz val="11"/>
        <color rgb="FF000000"/>
        <rFont val="Arial"/>
        <family val="2"/>
      </rPr>
      <t>CH4</t>
    </r>
  </si>
  <si>
    <t xml:space="preserve">Baseline methane emissions determined using the Methane Conversion Factor  during the period p  (in year y ) </t>
  </si>
  <si>
    <r>
      <t>tCO</t>
    </r>
    <r>
      <rPr>
        <vertAlign val="subscript"/>
        <sz val="11"/>
        <color rgb="FF000000"/>
        <rFont val="Arial"/>
        <family val="2"/>
      </rPr>
      <t>2</t>
    </r>
    <r>
      <rPr>
        <sz val="11"/>
        <color indexed="8"/>
        <rFont val="Arial"/>
        <family val="2"/>
      </rPr>
      <t>eq/year</t>
    </r>
  </si>
  <si>
    <r>
      <rPr>
        <b/>
        <sz val="11"/>
        <color indexed="8"/>
        <rFont val="ＭＳ Ｐゴシック"/>
        <family val="3"/>
        <charset val="128"/>
      </rPr>
      <t>BE</t>
    </r>
    <r>
      <rPr>
        <b/>
        <vertAlign val="subscript"/>
        <sz val="11"/>
        <color rgb="FF000000"/>
        <rFont val="ＭＳ Ｐゴシック"/>
        <charset val="222"/>
      </rPr>
      <t>CH4,MCF,y</t>
    </r>
  </si>
  <si>
    <t xml:space="preserve">Global Warming Potential of methane valid for the commitment period  (in year y ) </t>
  </si>
  <si>
    <r>
      <t>tCO</t>
    </r>
    <r>
      <rPr>
        <vertAlign val="subscript"/>
        <sz val="11"/>
        <color rgb="FF000000"/>
        <rFont val="Arial"/>
        <family val="2"/>
      </rPr>
      <t>2</t>
    </r>
    <r>
      <rPr>
        <sz val="11"/>
        <color indexed="8"/>
        <rFont val="Arial"/>
        <family val="2"/>
      </rPr>
      <t>e / tCH</t>
    </r>
    <r>
      <rPr>
        <vertAlign val="subscript"/>
        <sz val="11"/>
        <color rgb="FF000000"/>
        <rFont val="Arial"/>
        <family val="2"/>
      </rPr>
      <t>4</t>
    </r>
  </si>
  <si>
    <r>
      <t>GWP</t>
    </r>
    <r>
      <rPr>
        <vertAlign val="subscript"/>
        <sz val="11"/>
        <color rgb="FF000000"/>
        <rFont val="Arial"/>
        <family val="2"/>
      </rPr>
      <t>CH4</t>
    </r>
  </si>
  <si>
    <t xml:space="preserve">Maximum methane producing capacity  during the period (in year y ) </t>
  </si>
  <si>
    <r>
      <t>tCH</t>
    </r>
    <r>
      <rPr>
        <vertAlign val="subscript"/>
        <sz val="11"/>
        <color rgb="FF000000"/>
        <rFont val="Arial"/>
        <family val="2"/>
      </rPr>
      <t>4</t>
    </r>
    <r>
      <rPr>
        <sz val="11"/>
        <color indexed="8"/>
        <rFont val="Arial"/>
        <family val="2"/>
      </rPr>
      <t>/tCOD</t>
    </r>
  </si>
  <si>
    <r>
      <t>B</t>
    </r>
    <r>
      <rPr>
        <vertAlign val="subscript"/>
        <sz val="11"/>
        <color rgb="FF000000"/>
        <rFont val="Arial"/>
        <family val="2"/>
      </rPr>
      <t>o</t>
    </r>
  </si>
  <si>
    <t>Average baseline methane conversion factor (fraction) in year y, representing the fraction of (CODBL,y x Bo) that would be degraded to CH4 in the absence of the project activity during the period p (in year y )</t>
  </si>
  <si>
    <r>
      <t>MCF</t>
    </r>
    <r>
      <rPr>
        <vertAlign val="subscript"/>
        <sz val="11"/>
        <color rgb="FF000000"/>
        <rFont val="Arial"/>
        <family val="2"/>
      </rPr>
      <t>BL,y</t>
    </r>
  </si>
  <si>
    <t xml:space="preserve">Quantity of chemical oxygen demand that would be treated in anaerobic lagoons or sludge pits in the absence of the project activity  during the period (in year y ) </t>
  </si>
  <si>
    <t>tCOD/year</t>
  </si>
  <si>
    <r>
      <t>COD</t>
    </r>
    <r>
      <rPr>
        <vertAlign val="subscript"/>
        <sz val="11"/>
        <color rgb="FF000000"/>
        <rFont val="Arial"/>
        <family val="2"/>
      </rPr>
      <t>BL,y</t>
    </r>
  </si>
  <si>
    <t xml:space="preserve">Quantity of chemical oxygen demand that would be treated in anaerobic lagoons or sludge pits in the absence of the project activity  during the period p  (in year y ) </t>
  </si>
  <si>
    <t xml:space="preserve">Quantity of chemical oxygen demand that is treated in the anaerobic digester or under clearly aerobic conditions in the project activity  during the period p  (in year y ) </t>
  </si>
  <si>
    <r>
      <t>COD</t>
    </r>
    <r>
      <rPr>
        <vertAlign val="subscript"/>
        <sz val="11"/>
        <color rgb="FF000000"/>
        <rFont val="Arial"/>
        <family val="2"/>
      </rPr>
      <t>PJ,y</t>
    </r>
  </si>
  <si>
    <t>tCOD/p</t>
  </si>
  <si>
    <t xml:space="preserve">COD of the effluent in the period x  </t>
  </si>
  <si>
    <t>tCOD</t>
  </si>
  <si>
    <r>
      <t>COD</t>
    </r>
    <r>
      <rPr>
        <vertAlign val="subscript"/>
        <sz val="11"/>
        <color rgb="FF000000"/>
        <rFont val="Arial"/>
        <family val="2"/>
      </rPr>
      <t>out,x</t>
    </r>
  </si>
  <si>
    <t xml:space="preserve">COD directed to the anaerobic lagoons or sludge pits in the period x  </t>
  </si>
  <si>
    <r>
      <t>COD</t>
    </r>
    <r>
      <rPr>
        <vertAlign val="subscript"/>
        <sz val="11"/>
        <color rgb="FF000000"/>
        <rFont val="Arial"/>
        <family val="2"/>
      </rPr>
      <t>in,x</t>
    </r>
  </si>
  <si>
    <t>Representative historical reference period</t>
  </si>
  <si>
    <t>Discount factor to account for the uncertainty</t>
  </si>
  <si>
    <t>x</t>
  </si>
  <si>
    <t>p</t>
  </si>
  <si>
    <r>
      <t>Monitoring Spreadsheet: JCM_TH_TVER-09-01_</t>
    </r>
    <r>
      <rPr>
        <sz val="11"/>
        <color rgb="FFFF0000"/>
        <rFont val="Arial"/>
        <family val="2"/>
      </rPr>
      <t>ver01.0</t>
    </r>
  </si>
  <si>
    <r>
      <t>COD</t>
    </r>
    <r>
      <rPr>
        <vertAlign val="subscript"/>
        <sz val="11"/>
        <rFont val="Arial"/>
        <family val="2"/>
      </rPr>
      <t>available,m</t>
    </r>
  </si>
  <si>
    <t>Quantity of chemical oxygen demand available for degradation in the anaerobic lagoon or sludge pit in month m</t>
  </si>
  <si>
    <t>Project developer's measurement report</t>
  </si>
  <si>
    <t>Analyzed according to the latest Standard Method. The results are reported as a monthly average.(b) the amount of electricity of the project power plants purchased from the grid.</t>
  </si>
  <si>
    <t>tCOD / m³</t>
  </si>
  <si>
    <t>Chemical oxygen demand in the wastewater or sludge that is treated in the anaerobic digester or under clearly aerobic conditions in the project activity in month m</t>
  </si>
  <si>
    <t>Measure the COD according to national or international standards.
If COD is measured more than once per month, the average value of the measurements should be used</t>
  </si>
  <si>
    <r>
      <t>COD</t>
    </r>
    <r>
      <rPr>
        <vertAlign val="subscript"/>
        <sz val="11"/>
        <rFont val="Arial"/>
        <family val="2"/>
      </rPr>
      <t>AD,m</t>
    </r>
  </si>
  <si>
    <r>
      <rPr>
        <b/>
        <sz val="11"/>
        <rFont val="Arial"/>
        <family val="2"/>
      </rPr>
      <t>For existing plants:</t>
    </r>
    <r>
      <rPr>
        <sz val="11"/>
        <rFont val="Arial"/>
        <family val="2"/>
      </rPr>
      <t xml:space="preserve">
If there is no effluent: CODout,x = 0;
If there is effluent: data are determined as follows;
1) One year of historical data should be used, or
2) If one year data is not available then x represents a measurementCampaign of at least 10 days to the COD inflow (CODin,x) and COD outflow (CODout,x) from the lagoon or sludge pit.
</t>
    </r>
    <r>
      <rPr>
        <b/>
        <sz val="11"/>
        <rFont val="Arial"/>
        <family val="2"/>
      </rPr>
      <t>For greenfield projects:</t>
    </r>
    <r>
      <rPr>
        <sz val="11"/>
        <rFont val="Arial"/>
        <family val="2"/>
      </rPr>
      <t xml:space="preserve">
Use the design COD inflow for COD in and the design effluentCOD flow for COD outCorresponding to the design features of the lagoon system identified in the procedure for the selection of the baseline scenario</t>
    </r>
  </si>
  <si>
    <t>For the measurementCampaign of at least 10 days:
The measurements should be undertaken during a period that is representative for the typical operation conditions of the plant and ambientConditions of the site (temperature)</t>
  </si>
  <si>
    <r>
      <t>3.2.2 Baseline methane emissions determined using the methane conversion factor (BE</t>
    </r>
    <r>
      <rPr>
        <vertAlign val="subscript"/>
        <sz val="11"/>
        <color rgb="FF000000"/>
        <rFont val="Arial"/>
        <family val="2"/>
      </rPr>
      <t>CH4,MCF,y</t>
    </r>
    <r>
      <rPr>
        <sz val="11"/>
        <color indexed="8"/>
        <rFont val="Arial"/>
        <family val="2"/>
      </rPr>
      <t>)</t>
    </r>
  </si>
  <si>
    <r>
      <t>3.2.2.1  Determination of COD</t>
    </r>
    <r>
      <rPr>
        <vertAlign val="subscript"/>
        <sz val="11"/>
        <color rgb="FF000000"/>
        <rFont val="Arial"/>
        <family val="2"/>
      </rPr>
      <t>BL,y</t>
    </r>
  </si>
  <si>
    <t xml:space="preserve">Quantity of wastewater or sludge that is treated in the anaerobic digester or under clearly aerobic conditions in the project activity in month m </t>
  </si>
  <si>
    <r>
      <t>m</t>
    </r>
    <r>
      <rPr>
        <vertAlign val="superscript"/>
        <sz val="11"/>
        <color rgb="FF000000"/>
        <rFont val="Arial"/>
        <family val="2"/>
      </rPr>
      <t>3</t>
    </r>
  </si>
  <si>
    <r>
      <t>F</t>
    </r>
    <r>
      <rPr>
        <vertAlign val="subscript"/>
        <sz val="11"/>
        <color rgb="FF000000"/>
        <rFont val="Arial"/>
        <family val="2"/>
      </rPr>
      <t xml:space="preserve">PJ,AD,m </t>
    </r>
  </si>
  <si>
    <r>
      <t>COD</t>
    </r>
    <r>
      <rPr>
        <vertAlign val="subscript"/>
        <sz val="11"/>
        <color rgb="FF000000"/>
        <rFont val="Arial"/>
        <family val="2"/>
      </rPr>
      <t>AD,m</t>
    </r>
  </si>
  <si>
    <t>Months of year y of the crediting period</t>
  </si>
  <si>
    <t>m</t>
  </si>
  <si>
    <r>
      <t>f</t>
    </r>
    <r>
      <rPr>
        <vertAlign val="subscript"/>
        <sz val="11"/>
        <color rgb="FF000000"/>
        <rFont val="Arial"/>
        <family val="2"/>
      </rPr>
      <t>d</t>
    </r>
  </si>
  <si>
    <t>Factor expressing the influence of the depth of the anaerobic lagoon or sludge pit on methane generation</t>
  </si>
  <si>
    <t>Factor expressing the influence of the temperature on the methane generation in year y</t>
  </si>
  <si>
    <r>
      <t>f</t>
    </r>
    <r>
      <rPr>
        <vertAlign val="subscript"/>
        <sz val="11"/>
        <color rgb="FF000000"/>
        <rFont val="Arial"/>
        <family val="2"/>
      </rPr>
      <t>T,y</t>
    </r>
  </si>
  <si>
    <t>Conservativeness factor</t>
  </si>
  <si>
    <t xml:space="preserve">Average depth of the anaerobic lagoons or sludge pits used in the baseline scenario </t>
  </si>
  <si>
    <t>D</t>
  </si>
  <si>
    <r>
      <t>COD</t>
    </r>
    <r>
      <rPr>
        <vertAlign val="subscript"/>
        <sz val="11"/>
        <color rgb="FF000000"/>
        <rFont val="Arial"/>
        <family val="2"/>
      </rPr>
      <t>available,m</t>
    </r>
  </si>
  <si>
    <r>
      <t>COD</t>
    </r>
    <r>
      <rPr>
        <vertAlign val="subscript"/>
        <sz val="11"/>
        <color rgb="FF000000"/>
        <rFont val="Arial"/>
        <family val="2"/>
      </rPr>
      <t>BL,m</t>
    </r>
  </si>
  <si>
    <t>Quantity of chemical oxygen demand that would be treated in anaerobic lagoons or sludge pits in the absence of the project activity in month m</t>
  </si>
  <si>
    <t>Quantity of chemical oxygen demand that is treated in the anaerobic digester or under clearly aerobic conditions in the project activity in month m</t>
  </si>
  <si>
    <r>
      <t>COD</t>
    </r>
    <r>
      <rPr>
        <vertAlign val="subscript"/>
        <sz val="11"/>
        <color rgb="FF000000"/>
        <rFont val="Arial"/>
        <family val="2"/>
      </rPr>
      <t>PJ,m</t>
    </r>
  </si>
  <si>
    <r>
      <t>f</t>
    </r>
    <r>
      <rPr>
        <vertAlign val="subscript"/>
        <sz val="11"/>
        <color rgb="FF000000"/>
        <rFont val="Arial"/>
        <family val="2"/>
      </rPr>
      <t>T,m-1</t>
    </r>
  </si>
  <si>
    <t>Factor expressing the influence of the temperature on the methane generation in month m-1</t>
  </si>
  <si>
    <t>COD directed to the open lagoons or in sludge pits in the period x</t>
  </si>
  <si>
    <t>Factor expressing the influence of the temperature on the methane generation in month m</t>
  </si>
  <si>
    <t>Average temperature at the project site in month m (K)</t>
  </si>
  <si>
    <t>303.15 K (273.15 K + 30 K)</t>
  </si>
  <si>
    <r>
      <t>f</t>
    </r>
    <r>
      <rPr>
        <vertAlign val="subscript"/>
        <sz val="11"/>
        <color rgb="FF000000"/>
        <rFont val="Arial"/>
        <family val="2"/>
      </rPr>
      <t>T,m</t>
    </r>
  </si>
  <si>
    <t>E</t>
  </si>
  <si>
    <t>T1</t>
  </si>
  <si>
    <t>R</t>
  </si>
  <si>
    <t>Project emissions in year y</t>
  </si>
  <si>
    <r>
      <t>tCO</t>
    </r>
    <r>
      <rPr>
        <vertAlign val="subscript"/>
        <sz val="11"/>
        <color indexed="8"/>
        <rFont val="Arial"/>
        <family val="2"/>
      </rPr>
      <t>2</t>
    </r>
    <r>
      <rPr>
        <sz val="11"/>
        <color indexed="8"/>
        <rFont val="Arial"/>
        <family val="2"/>
      </rPr>
      <t>eq/year</t>
    </r>
  </si>
  <si>
    <r>
      <t>PE</t>
    </r>
    <r>
      <rPr>
        <vertAlign val="subscript"/>
        <sz val="11"/>
        <color rgb="FF000000"/>
        <rFont val="Arial"/>
        <family val="2"/>
      </rPr>
      <t>y</t>
    </r>
  </si>
  <si>
    <t xml:space="preserve">Project emissions from composting or co-composting in year y </t>
  </si>
  <si>
    <r>
      <t>PE</t>
    </r>
    <r>
      <rPr>
        <vertAlign val="subscript"/>
        <sz val="11"/>
        <color rgb="FF000000"/>
        <rFont val="Arial"/>
        <family val="2"/>
      </rPr>
      <t>COMP,y</t>
    </r>
  </si>
  <si>
    <t>Project emissions from gasification in year y</t>
  </si>
  <si>
    <r>
      <t>PE</t>
    </r>
    <r>
      <rPr>
        <vertAlign val="subscript"/>
        <sz val="11"/>
        <color rgb="FF000000"/>
        <rFont val="Arial"/>
        <family val="2"/>
      </rPr>
      <t>GAS,y</t>
    </r>
  </si>
  <si>
    <r>
      <t>PE</t>
    </r>
    <r>
      <rPr>
        <vertAlign val="subscript"/>
        <sz val="11"/>
        <color rgb="FF000000"/>
        <rFont val="Arial"/>
        <family val="2"/>
      </rPr>
      <t>RDF_SB,y</t>
    </r>
  </si>
  <si>
    <t>Project emissions associated with RDF/SB in year y</t>
  </si>
  <si>
    <t xml:space="preserve">Project emissions from incineration in year y </t>
  </si>
  <si>
    <r>
      <t>PE</t>
    </r>
    <r>
      <rPr>
        <vertAlign val="subscript"/>
        <sz val="11"/>
        <color rgb="FF000000"/>
        <rFont val="Arial"/>
        <family val="2"/>
      </rPr>
      <t>INC,y</t>
    </r>
  </si>
  <si>
    <t>Project emissions from electricity consumption</t>
  </si>
  <si>
    <t>Project emissions from fossil fuel consumption</t>
  </si>
  <si>
    <r>
      <t>PE</t>
    </r>
    <r>
      <rPr>
        <vertAlign val="subscript"/>
        <sz val="11"/>
        <color rgb="FF000000"/>
        <rFont val="Arial"/>
        <family val="2"/>
      </rPr>
      <t>FC,y</t>
    </r>
  </si>
  <si>
    <t>Project emissions associated with composting in year y</t>
  </si>
  <si>
    <r>
      <t>PE</t>
    </r>
    <r>
      <rPr>
        <vertAlign val="subscript"/>
        <sz val="11"/>
        <color rgb="FF000000"/>
        <rFont val="Arial"/>
        <family val="2"/>
      </rPr>
      <t>CH4</t>
    </r>
    <r>
      <rPr>
        <sz val="11"/>
        <color indexed="8"/>
        <rFont val="Arial"/>
        <family val="2"/>
      </rPr>
      <t>,</t>
    </r>
    <r>
      <rPr>
        <vertAlign val="subscript"/>
        <sz val="11"/>
        <color rgb="FF000000"/>
        <rFont val="Arial"/>
        <family val="2"/>
      </rPr>
      <t>y</t>
    </r>
  </si>
  <si>
    <t>Project emissions of methane from the composting process in year y</t>
  </si>
  <si>
    <t>Project emissions of nitrous oxide from the composting process in year y</t>
  </si>
  <si>
    <r>
      <t>PE</t>
    </r>
    <r>
      <rPr>
        <vertAlign val="subscript"/>
        <sz val="11"/>
        <color rgb="FF000000"/>
        <rFont val="Arial"/>
        <family val="2"/>
      </rPr>
      <t>N2O</t>
    </r>
    <r>
      <rPr>
        <sz val="11"/>
        <color indexed="8"/>
        <rFont val="Arial"/>
        <family val="2"/>
      </rPr>
      <t>,</t>
    </r>
    <r>
      <rPr>
        <vertAlign val="subscript"/>
        <sz val="11"/>
        <color rgb="FF000000"/>
        <rFont val="Arial"/>
        <family val="2"/>
      </rPr>
      <t>y</t>
    </r>
  </si>
  <si>
    <t>Project emissions of methane from run-off wastewater associated with co-composting in year y</t>
  </si>
  <si>
    <r>
      <t>PE</t>
    </r>
    <r>
      <rPr>
        <vertAlign val="subscript"/>
        <sz val="11"/>
        <color rgb="FF000000"/>
        <rFont val="Arial"/>
        <family val="2"/>
      </rPr>
      <t>RO,y</t>
    </r>
  </si>
  <si>
    <t>4.1 Project emissions from composting or co-composting</t>
  </si>
  <si>
    <t xml:space="preserve">4.1.1 Determination of project emissions of methane </t>
  </si>
  <si>
    <t>Quantity of waste composted in year y</t>
  </si>
  <si>
    <t>t/year</t>
  </si>
  <si>
    <t xml:space="preserve">Emission factor of methane per tonne of waste composted valid for year y </t>
  </si>
  <si>
    <r>
      <t>EF</t>
    </r>
    <r>
      <rPr>
        <vertAlign val="subscript"/>
        <sz val="11"/>
        <color rgb="FF000000"/>
        <rFont val="Arial"/>
        <family val="2"/>
      </rPr>
      <t>CH4,y</t>
    </r>
  </si>
  <si>
    <r>
      <t>Q</t>
    </r>
    <r>
      <rPr>
        <vertAlign val="subscript"/>
        <sz val="11"/>
        <color rgb="FF000000"/>
        <rFont val="Arial"/>
        <family val="2"/>
      </rPr>
      <t>y</t>
    </r>
  </si>
  <si>
    <r>
      <t>tCH</t>
    </r>
    <r>
      <rPr>
        <vertAlign val="subscript"/>
        <sz val="11"/>
        <color rgb="FF000000"/>
        <rFont val="Arial"/>
        <family val="2"/>
      </rPr>
      <t>4</t>
    </r>
    <r>
      <rPr>
        <sz val="11"/>
        <color indexed="8"/>
        <rFont val="Arial"/>
        <family val="2"/>
      </rPr>
      <t xml:space="preserve"> / t</t>
    </r>
  </si>
  <si>
    <t xml:space="preserve">Global Warming Potential of CH4 </t>
  </si>
  <si>
    <r>
      <t>tCO</t>
    </r>
    <r>
      <rPr>
        <vertAlign val="subscript"/>
        <sz val="11"/>
        <color rgb="FF000000"/>
        <rFont val="Arial"/>
        <family val="2"/>
      </rPr>
      <t>2</t>
    </r>
    <r>
      <rPr>
        <sz val="11"/>
        <color indexed="8"/>
        <rFont val="Arial"/>
        <family val="2"/>
      </rPr>
      <t>eq / tCH</t>
    </r>
    <r>
      <rPr>
        <vertAlign val="subscript"/>
        <sz val="11"/>
        <color rgb="FF000000"/>
        <rFont val="Arial"/>
        <family val="2"/>
      </rPr>
      <t>4</t>
    </r>
  </si>
  <si>
    <t>Carrying capacity of truck t used in year y to deliver waste to the 
composting installation</t>
  </si>
  <si>
    <t>t</t>
  </si>
  <si>
    <r>
      <t>CT</t>
    </r>
    <r>
      <rPr>
        <vertAlign val="subscript"/>
        <sz val="11"/>
        <color rgb="FF000000"/>
        <rFont val="Arial"/>
        <family val="2"/>
      </rPr>
      <t>t,y</t>
    </r>
  </si>
  <si>
    <t>Waste deliveries in trucks to the composting installation in year y</t>
  </si>
  <si>
    <t>Methane emissions from composting during the composting cycle c</t>
  </si>
  <si>
    <r>
      <t>ECC</t>
    </r>
    <r>
      <rPr>
        <vertAlign val="subscript"/>
        <sz val="11"/>
        <color rgb="FF000000"/>
        <rFont val="Arial"/>
        <family val="2"/>
      </rPr>
      <t>CH4,c</t>
    </r>
  </si>
  <si>
    <r>
      <t>tCH</t>
    </r>
    <r>
      <rPr>
        <vertAlign val="subscript"/>
        <sz val="11"/>
        <color rgb="FF000000"/>
        <rFont val="Arial"/>
        <family val="2"/>
      </rPr>
      <t>4</t>
    </r>
  </si>
  <si>
    <t>Quantity of waste composted in composting cycle c</t>
  </si>
  <si>
    <r>
      <t>Q</t>
    </r>
    <r>
      <rPr>
        <vertAlign val="subscript"/>
        <sz val="11"/>
        <color rgb="FF000000"/>
        <rFont val="Arial"/>
        <family val="2"/>
      </rPr>
      <t>c</t>
    </r>
  </si>
  <si>
    <t>Composting cycles for which measurements were undertaken</t>
  </si>
  <si>
    <t>c</t>
  </si>
  <si>
    <t>Number of composting cycles c for which emissions were measured in year y (at least three)</t>
  </si>
  <si>
    <t xml:space="preserve">4.1.2 Determination of project emissions of nitrous oxide </t>
  </si>
  <si>
    <t>Project emissions of nitrous oxide from composting in year y</t>
  </si>
  <si>
    <r>
      <t>PE</t>
    </r>
    <r>
      <rPr>
        <vertAlign val="subscript"/>
        <sz val="11"/>
        <color rgb="FF000000"/>
        <rFont val="Arial"/>
        <family val="2"/>
      </rPr>
      <t>N20</t>
    </r>
  </si>
  <si>
    <t>Emission factor of nitrous oxide per tonne of waste composted valid for year y</t>
  </si>
  <si>
    <r>
      <t>tN</t>
    </r>
    <r>
      <rPr>
        <vertAlign val="subscript"/>
        <sz val="11"/>
        <color rgb="FF000000"/>
        <rFont val="Arial"/>
        <family val="2"/>
      </rPr>
      <t>2</t>
    </r>
    <r>
      <rPr>
        <sz val="11"/>
        <color indexed="8"/>
        <rFont val="Arial"/>
        <family val="2"/>
      </rPr>
      <t>O / t</t>
    </r>
  </si>
  <si>
    <r>
      <t>EF</t>
    </r>
    <r>
      <rPr>
        <vertAlign val="subscript"/>
        <sz val="11"/>
        <color rgb="FF000000"/>
        <rFont val="Arial"/>
        <family val="2"/>
      </rPr>
      <t>N2O,y</t>
    </r>
  </si>
  <si>
    <r>
      <t>Global Warming Potential of N</t>
    </r>
    <r>
      <rPr>
        <vertAlign val="subscript"/>
        <sz val="11"/>
        <color rgb="FF000000"/>
        <rFont val="Arial"/>
        <family val="2"/>
      </rPr>
      <t>2</t>
    </r>
    <r>
      <rPr>
        <sz val="11"/>
        <color indexed="8"/>
        <rFont val="Arial"/>
        <family val="2"/>
      </rPr>
      <t>O</t>
    </r>
  </si>
  <si>
    <r>
      <t>tCO</t>
    </r>
    <r>
      <rPr>
        <vertAlign val="subscript"/>
        <sz val="11"/>
        <color rgb="FF000000"/>
        <rFont val="Arial"/>
        <family val="2"/>
      </rPr>
      <t>2</t>
    </r>
    <r>
      <rPr>
        <sz val="11"/>
        <color indexed="8"/>
        <rFont val="Arial"/>
        <family val="2"/>
      </rPr>
      <t>e / tN</t>
    </r>
    <r>
      <rPr>
        <vertAlign val="subscript"/>
        <sz val="11"/>
        <color rgb="FF000000"/>
        <rFont val="Arial"/>
        <family val="2"/>
      </rPr>
      <t>2</t>
    </r>
    <r>
      <rPr>
        <sz val="11"/>
        <color indexed="8"/>
        <rFont val="Arial"/>
        <family val="2"/>
      </rPr>
      <t>O</t>
    </r>
  </si>
  <si>
    <r>
      <t>GWP</t>
    </r>
    <r>
      <rPr>
        <vertAlign val="subscript"/>
        <sz val="11"/>
        <color rgb="FF000000"/>
        <rFont val="Arial"/>
        <family val="2"/>
      </rPr>
      <t>N2O</t>
    </r>
  </si>
  <si>
    <t>Nitrous oxide emissions from composting during the composting cycle c</t>
  </si>
  <si>
    <r>
      <t>tN</t>
    </r>
    <r>
      <rPr>
        <vertAlign val="subscript"/>
        <sz val="11"/>
        <color rgb="FF000000"/>
        <rFont val="Arial"/>
        <family val="2"/>
      </rPr>
      <t>2</t>
    </r>
    <r>
      <rPr>
        <sz val="11"/>
        <color indexed="8"/>
        <rFont val="Arial"/>
        <family val="2"/>
      </rPr>
      <t>O</t>
    </r>
  </si>
  <si>
    <r>
      <t>ECC</t>
    </r>
    <r>
      <rPr>
        <vertAlign val="subscript"/>
        <sz val="11"/>
        <color rgb="FF000000"/>
        <rFont val="Arial"/>
        <family val="2"/>
      </rPr>
      <t>N2O,c</t>
    </r>
  </si>
  <si>
    <t>4.1.3 Determination of project emissions from run-off wastewater</t>
  </si>
  <si>
    <t xml:space="preserve">Project emissions of methane from run-off wastewater associated with co-composting in year y </t>
  </si>
  <si>
    <t>Quantity of COD of the run-off wastewater from the co-composting installation in year y</t>
  </si>
  <si>
    <t>tCOD / year</t>
  </si>
  <si>
    <r>
      <t>Q</t>
    </r>
    <r>
      <rPr>
        <vertAlign val="subscript"/>
        <sz val="11"/>
        <color rgb="FF000000"/>
        <rFont val="Arial"/>
        <family val="2"/>
      </rPr>
      <t>COD,y</t>
    </r>
  </si>
  <si>
    <t xml:space="preserve">Default methane producing capacity of the run-off wastewater </t>
  </si>
  <si>
    <r>
      <t>tCH</t>
    </r>
    <r>
      <rPr>
        <vertAlign val="subscript"/>
        <sz val="11"/>
        <color rgb="FF000000"/>
        <rFont val="Arial"/>
        <family val="2"/>
      </rPr>
      <t>4</t>
    </r>
    <r>
      <rPr>
        <sz val="11"/>
        <color indexed="8"/>
        <rFont val="Arial"/>
        <family val="2"/>
      </rPr>
      <t xml:space="preserve"> / tCOD</t>
    </r>
  </si>
  <si>
    <r>
      <t>B</t>
    </r>
    <r>
      <rPr>
        <vertAlign val="subscript"/>
        <sz val="11"/>
        <color rgb="FF000000"/>
        <rFont val="Arial"/>
        <family val="2"/>
      </rPr>
      <t>0,ww</t>
    </r>
  </si>
  <si>
    <t xml:space="preserve">Default methane correction factor for the wastewater treatment system where the run-off wastewater is treated </t>
  </si>
  <si>
    <r>
      <t>MCF</t>
    </r>
    <r>
      <rPr>
        <vertAlign val="subscript"/>
        <sz val="11"/>
        <color rgb="FF000000"/>
        <rFont val="Arial"/>
        <family val="2"/>
      </rPr>
      <t>ww,treatment</t>
    </r>
  </si>
  <si>
    <t xml:space="preserve">Default model correction factor to account for model uncertainties of methane emissions from run-off wastewater </t>
  </si>
  <si>
    <t>𝜑</t>
  </si>
  <si>
    <t xml:space="preserve">Volume of run-off wastewater from the co-composting installation in year y </t>
  </si>
  <si>
    <r>
      <t>m</t>
    </r>
    <r>
      <rPr>
        <vertAlign val="superscript"/>
        <sz val="11"/>
        <color rgb="FF000000"/>
        <rFont val="Arial"/>
        <family val="2"/>
      </rPr>
      <t>3</t>
    </r>
    <r>
      <rPr>
        <sz val="11"/>
        <color indexed="8"/>
        <rFont val="Arial"/>
        <family val="2"/>
      </rPr>
      <t>/ year</t>
    </r>
  </si>
  <si>
    <r>
      <t>Q</t>
    </r>
    <r>
      <rPr>
        <vertAlign val="subscript"/>
        <sz val="11"/>
        <color rgb="FF000000"/>
        <rFont val="Arial"/>
        <family val="2"/>
      </rPr>
      <t>RO,y</t>
    </r>
  </si>
  <si>
    <t>Average COD of the run-off wastewater from the co-composting installation valid for year y</t>
  </si>
  <si>
    <r>
      <t xml:space="preserve"> tCOD / m</t>
    </r>
    <r>
      <rPr>
        <vertAlign val="superscript"/>
        <sz val="11"/>
        <color rgb="FF000000"/>
        <rFont val="Arial"/>
        <family val="2"/>
      </rPr>
      <t>3</t>
    </r>
  </si>
  <si>
    <r>
      <t>COD</t>
    </r>
    <r>
      <rPr>
        <vertAlign val="subscript"/>
        <sz val="11"/>
        <color rgb="FF000000"/>
        <rFont val="Arial"/>
        <family val="2"/>
      </rPr>
      <t>RO,y</t>
    </r>
  </si>
  <si>
    <t>Volume of wastewater co-composted in year y</t>
  </si>
  <si>
    <r>
      <t>Q</t>
    </r>
    <r>
      <rPr>
        <vertAlign val="subscript"/>
        <sz val="11"/>
        <color rgb="FF000000"/>
        <rFont val="Arial"/>
        <family val="2"/>
      </rPr>
      <t>wastewater,y</t>
    </r>
  </si>
  <si>
    <t xml:space="preserve">Average COD of the wastewater co-composted valid for year y </t>
  </si>
  <si>
    <r>
      <t>COD</t>
    </r>
    <r>
      <rPr>
        <vertAlign val="subscript"/>
        <sz val="11"/>
        <color rgb="FF000000"/>
        <rFont val="Arial"/>
        <family val="2"/>
      </rPr>
      <t>wasterwater,y</t>
    </r>
  </si>
  <si>
    <t>Default factor for the ratio of the amount of COD in run-off wastewater and wastewater co-composted</t>
  </si>
  <si>
    <r>
      <t>DF</t>
    </r>
    <r>
      <rPr>
        <vertAlign val="subscript"/>
        <sz val="11"/>
        <color rgb="FF000000"/>
        <rFont val="Arial"/>
        <family val="2"/>
      </rPr>
      <t>COD,RO</t>
    </r>
  </si>
  <si>
    <t>4.2 The project emissions associated with the anaerobic digester</t>
  </si>
  <si>
    <t>Project emissions associated with the anaerobic digester in year y</t>
  </si>
  <si>
    <r>
      <t>PE</t>
    </r>
    <r>
      <rPr>
        <vertAlign val="subscript"/>
        <sz val="11"/>
        <color rgb="FF000000"/>
        <rFont val="Arial"/>
        <family val="2"/>
      </rPr>
      <t>AD,y</t>
    </r>
  </si>
  <si>
    <t>Project emissions of methane from the anaerobic digester in year y</t>
  </si>
  <si>
    <t xml:space="preserve">Project emissions from flaring of biogas in year y </t>
  </si>
  <si>
    <r>
      <t>PE</t>
    </r>
    <r>
      <rPr>
        <vertAlign val="subscript"/>
        <sz val="11"/>
        <color rgb="FF000000"/>
        <rFont val="Arial"/>
        <family val="2"/>
      </rPr>
      <t>flare,y</t>
    </r>
  </si>
  <si>
    <t>4.2.1 Determination of project emissions of methane from the anaerobic digester</t>
  </si>
  <si>
    <r>
      <t>EF</t>
    </r>
    <r>
      <rPr>
        <vertAlign val="subscript"/>
        <sz val="11"/>
        <color rgb="FF000000"/>
        <rFont val="Arial"/>
        <family val="2"/>
      </rPr>
      <t>CH4,default</t>
    </r>
  </si>
  <si>
    <t xml:space="preserve">Quantity of methane produced in the anaerobic digester in year y </t>
  </si>
  <si>
    <r>
      <t>Q</t>
    </r>
    <r>
      <rPr>
        <vertAlign val="subscript"/>
        <sz val="11"/>
        <color rgb="FF000000"/>
        <rFont val="Arial"/>
        <family val="2"/>
      </rPr>
      <t>CH4</t>
    </r>
  </si>
  <si>
    <r>
      <t>t</t>
    </r>
    <r>
      <rPr>
        <vertAlign val="subscript"/>
        <sz val="11"/>
        <color rgb="FF000000"/>
        <rFont val="Arial"/>
        <family val="2"/>
      </rPr>
      <t>CH4</t>
    </r>
    <r>
      <rPr>
        <sz val="11"/>
        <color indexed="8"/>
        <rFont val="Arial"/>
        <family val="2"/>
      </rPr>
      <t>/year</t>
    </r>
  </si>
  <si>
    <t>4.3 Project emissions from gasification</t>
  </si>
  <si>
    <t xml:space="preserve">Project emissions from gasification in year y </t>
  </si>
  <si>
    <t>Project emissions from combustion associated with gasification in year y</t>
  </si>
  <si>
    <r>
      <t>PE</t>
    </r>
    <r>
      <rPr>
        <vertAlign val="subscript"/>
        <sz val="11"/>
        <color rgb="FF000000"/>
        <rFont val="Arial"/>
        <family val="2"/>
      </rPr>
      <t xml:space="preserve">COM,GAS,y </t>
    </r>
  </si>
  <si>
    <t>Project emissions from the wastewater treatment associated with gasification in year y</t>
  </si>
  <si>
    <r>
      <t>PE</t>
    </r>
    <r>
      <rPr>
        <vertAlign val="subscript"/>
        <sz val="11"/>
        <color rgb="FF000000"/>
        <rFont val="Arial"/>
        <family val="2"/>
      </rPr>
      <t>ww,GAS,y</t>
    </r>
  </si>
  <si>
    <t xml:space="preserve">4.3.1  Project emissions from combustion associated with gasification </t>
  </si>
  <si>
    <t>Project emissions from combustion within the project boundary associated with combustor c in year y</t>
  </si>
  <si>
    <r>
      <t>PE</t>
    </r>
    <r>
      <rPr>
        <vertAlign val="subscript"/>
        <sz val="11"/>
        <color rgb="FF000000"/>
        <rFont val="Arial"/>
        <family val="2"/>
      </rPr>
      <t>COM,C,y</t>
    </r>
  </si>
  <si>
    <t>Project emissions of CO2 from combustion within the project boundary associated with combustor c in year y</t>
  </si>
  <si>
    <r>
      <t>PE</t>
    </r>
    <r>
      <rPr>
        <vertAlign val="subscript"/>
        <sz val="11"/>
        <color rgb="FF000000"/>
        <rFont val="Arial"/>
        <family val="2"/>
      </rPr>
      <t xml:space="preserve">COM,CO2,c,y </t>
    </r>
  </si>
  <si>
    <r>
      <t>PE</t>
    </r>
    <r>
      <rPr>
        <vertAlign val="subscript"/>
        <sz val="11"/>
        <color rgb="FF000000"/>
        <rFont val="Arial"/>
        <family val="2"/>
      </rPr>
      <t>COM,CH4,N2O,c,y</t>
    </r>
  </si>
  <si>
    <t>Combustor used in the project activity: gasifier or syngas burner, incinerator or RDF/SB combustor</t>
  </si>
  <si>
    <t xml:space="preserve">Quantity of fresh waste type j fed into combustor c the in year y </t>
  </si>
  <si>
    <r>
      <t>Q</t>
    </r>
    <r>
      <rPr>
        <vertAlign val="subscript"/>
        <sz val="11"/>
        <color rgb="FF000000"/>
        <rFont val="Arial"/>
        <family val="2"/>
      </rPr>
      <t>j,c,y</t>
    </r>
  </si>
  <si>
    <t>Fraction of total carbon content in waste type j in year y</t>
  </si>
  <si>
    <t>tC/t</t>
  </si>
  <si>
    <r>
      <t>FCC</t>
    </r>
    <r>
      <rPr>
        <vertAlign val="subscript"/>
        <sz val="11"/>
        <color rgb="FF000000"/>
        <rFont val="Arial"/>
        <family val="2"/>
      </rPr>
      <t>j,y</t>
    </r>
  </si>
  <si>
    <t>Fraction of fossil carbon in total carbon content of waste type j in year y (weight fraction)</t>
  </si>
  <si>
    <r>
      <t>FFC</t>
    </r>
    <r>
      <rPr>
        <vertAlign val="subscript"/>
        <sz val="11"/>
        <color rgb="FF000000"/>
        <rFont val="Arial"/>
        <family val="2"/>
      </rPr>
      <t>j,y</t>
    </r>
  </si>
  <si>
    <t>Combustion efficiency of combustor c in year y (fraction)</t>
  </si>
  <si>
    <r>
      <t>EFF</t>
    </r>
    <r>
      <rPr>
        <vertAlign val="subscript"/>
        <sz val="11"/>
        <color rgb="FF000000"/>
        <rFont val="Arial"/>
        <family val="2"/>
      </rPr>
      <t>COM,c,y</t>
    </r>
  </si>
  <si>
    <t>Conversion factor</t>
  </si>
  <si>
    <r>
      <t xml:space="preserve"> tCO</t>
    </r>
    <r>
      <rPr>
        <vertAlign val="subscript"/>
        <sz val="11"/>
        <color rgb="FF000000"/>
        <rFont val="Arial"/>
        <family val="2"/>
      </rPr>
      <t>2</t>
    </r>
    <r>
      <rPr>
        <sz val="11"/>
        <color indexed="8"/>
        <rFont val="Arial"/>
        <family val="2"/>
      </rPr>
      <t xml:space="preserve"> / tC</t>
    </r>
  </si>
  <si>
    <t>Combustor used in the project activity is gasifier</t>
  </si>
  <si>
    <t>Waste type</t>
  </si>
  <si>
    <t>Quantity of waste type j fed into combustor c in year y</t>
  </si>
  <si>
    <t>Quantity of fresh waste or RDF/SB fed into combustor c in year y</t>
  </si>
  <si>
    <r>
      <t>Q</t>
    </r>
    <r>
      <rPr>
        <vertAlign val="subscript"/>
        <sz val="11"/>
        <color rgb="FF000000"/>
        <rFont val="Arial"/>
        <family val="2"/>
      </rPr>
      <t>waste,c,y</t>
    </r>
  </si>
  <si>
    <t xml:space="preserve">Fraction of waste type j in the sample n collected during the year y (weight fraction) </t>
  </si>
  <si>
    <t>Number of samples collected during the year y</t>
  </si>
  <si>
    <r>
      <t>P</t>
    </r>
    <r>
      <rPr>
        <vertAlign val="subscript"/>
        <sz val="11"/>
        <color rgb="FF000000"/>
        <rFont val="Arial"/>
        <family val="2"/>
      </rPr>
      <t>n,j,y</t>
    </r>
  </si>
  <si>
    <t>Z</t>
  </si>
  <si>
    <t>Samples collected in year y</t>
  </si>
  <si>
    <t>n</t>
  </si>
  <si>
    <r>
      <t>FCC</t>
    </r>
    <r>
      <rPr>
        <vertAlign val="subscript"/>
        <sz val="11"/>
        <color rgb="FF000000"/>
        <rFont val="Arial"/>
        <family val="2"/>
      </rPr>
      <t>waste,c,y</t>
    </r>
  </si>
  <si>
    <t>Fraction of fossil-based carbon in waste or RDF/SB fed into combustor c in year y</t>
  </si>
  <si>
    <r>
      <t>FF</t>
    </r>
    <r>
      <rPr>
        <vertAlign val="subscript"/>
        <sz val="11"/>
        <color rgb="FF000000"/>
        <rFont val="Arial"/>
        <family val="2"/>
      </rPr>
      <t>COM,c,y</t>
    </r>
    <r>
      <rPr>
        <sz val="11"/>
        <color indexed="8"/>
        <rFont val="Arial"/>
        <family val="2"/>
      </rPr>
      <t xml:space="preserve"> </t>
    </r>
  </si>
  <si>
    <t>44/22</t>
  </si>
  <si>
    <t xml:space="preserve">Volume of stack gas from combustor c in year y </t>
  </si>
  <si>
    <r>
      <t>Nm</t>
    </r>
    <r>
      <rPr>
        <vertAlign val="superscript"/>
        <sz val="11"/>
        <color rgb="FF000000"/>
        <rFont val="Arial"/>
        <family val="2"/>
      </rPr>
      <t>3</t>
    </r>
    <r>
      <rPr>
        <sz val="11"/>
        <color indexed="8"/>
        <rFont val="Arial"/>
        <family val="2"/>
      </rPr>
      <t>/year</t>
    </r>
  </si>
  <si>
    <r>
      <t>SG</t>
    </r>
    <r>
      <rPr>
        <vertAlign val="subscript"/>
        <sz val="11"/>
        <color rgb="FF000000"/>
        <rFont val="Arial"/>
        <family val="2"/>
      </rPr>
      <t>c,y</t>
    </r>
  </si>
  <si>
    <t>Concentration of fossil-based carbon in the stack gas of the combustor c in year y</t>
  </si>
  <si>
    <r>
      <t xml:space="preserve"> tC/ Nm</t>
    </r>
    <r>
      <rPr>
        <vertAlign val="superscript"/>
        <sz val="11"/>
        <color rgb="FF000000"/>
        <rFont val="Arial"/>
        <family val="2"/>
      </rPr>
      <t>3</t>
    </r>
  </si>
  <si>
    <t>FFCstack,c,y</t>
  </si>
  <si>
    <t>Combustor used in the project activity is gasifier and syngas burner</t>
  </si>
  <si>
    <r>
      <t>PE</t>
    </r>
    <r>
      <rPr>
        <vertAlign val="subscript"/>
        <sz val="11"/>
        <color rgb="FF000000"/>
        <rFont val="Arial"/>
        <family val="2"/>
      </rPr>
      <t>COM_CH4,N2O,c,y</t>
    </r>
  </si>
  <si>
    <t>Volume of stack gas from combustor c in year y</t>
  </si>
  <si>
    <r>
      <t xml:space="preserve"> Nm</t>
    </r>
    <r>
      <rPr>
        <vertAlign val="superscript"/>
        <sz val="11"/>
        <color rgb="FF000000"/>
        <rFont val="Arial"/>
        <family val="2"/>
      </rPr>
      <t>3</t>
    </r>
  </si>
  <si>
    <t>Concentration of nitrous oxide in the stack gas from combustor c in year y</t>
  </si>
  <si>
    <r>
      <t xml:space="preserve"> tN</t>
    </r>
    <r>
      <rPr>
        <vertAlign val="subscript"/>
        <sz val="11"/>
        <color rgb="FF000000"/>
        <rFont val="Arial"/>
        <family val="2"/>
      </rPr>
      <t>2</t>
    </r>
    <r>
      <rPr>
        <sz val="11"/>
        <color indexed="8"/>
        <rFont val="Arial"/>
        <family val="2"/>
      </rPr>
      <t>O / Nm</t>
    </r>
    <r>
      <rPr>
        <vertAlign val="superscript"/>
        <sz val="11"/>
        <color rgb="FF000000"/>
        <rFont val="Arial"/>
        <family val="2"/>
      </rPr>
      <t>3</t>
    </r>
  </si>
  <si>
    <r>
      <t>C</t>
    </r>
    <r>
      <rPr>
        <vertAlign val="subscript"/>
        <sz val="11"/>
        <color rgb="FF000000"/>
        <rFont val="Arial"/>
        <family val="2"/>
      </rPr>
      <t>N2O,SG,c,y</t>
    </r>
  </si>
  <si>
    <t xml:space="preserve">Global Warming Potential of nitrous oxide </t>
  </si>
  <si>
    <t>Concentration of methane in the stack gas from combustor c in year y</t>
  </si>
  <si>
    <r>
      <t xml:space="preserve"> tCH</t>
    </r>
    <r>
      <rPr>
        <vertAlign val="subscript"/>
        <sz val="11"/>
        <color rgb="FF000000"/>
        <rFont val="Arial"/>
        <family val="2"/>
      </rPr>
      <t>4</t>
    </r>
    <r>
      <rPr>
        <sz val="11"/>
        <color indexed="8"/>
        <rFont val="Arial"/>
        <family val="2"/>
      </rPr>
      <t>/Nm</t>
    </r>
    <r>
      <rPr>
        <vertAlign val="superscript"/>
        <sz val="11"/>
        <color rgb="FF000000"/>
        <rFont val="Arial"/>
        <family val="2"/>
      </rPr>
      <t>3</t>
    </r>
  </si>
  <si>
    <r>
      <t>C</t>
    </r>
    <r>
      <rPr>
        <vertAlign val="subscript"/>
        <sz val="11"/>
        <color rgb="FF000000"/>
        <rFont val="Arial"/>
        <family val="2"/>
      </rPr>
      <t>CH4,SG,c,y</t>
    </r>
  </si>
  <si>
    <t xml:space="preserve">Quantity of fresh waste or RDF/SB fed into combustor c in year y </t>
  </si>
  <si>
    <r>
      <t>EF</t>
    </r>
    <r>
      <rPr>
        <vertAlign val="subscript"/>
        <sz val="11"/>
        <color rgb="FF000000"/>
        <rFont val="Arial"/>
        <family val="2"/>
      </rPr>
      <t>N2O,t</t>
    </r>
  </si>
  <si>
    <r>
      <t>EF</t>
    </r>
    <r>
      <rPr>
        <vertAlign val="subscript"/>
        <sz val="11"/>
        <color rgb="FF000000"/>
        <rFont val="Arial"/>
        <family val="2"/>
      </rPr>
      <t xml:space="preserve">CH4,t </t>
    </r>
  </si>
  <si>
    <r>
      <t xml:space="preserve"> tCH</t>
    </r>
    <r>
      <rPr>
        <vertAlign val="subscript"/>
        <sz val="11"/>
        <color rgb="FF000000"/>
        <rFont val="Arial"/>
        <family val="2"/>
      </rPr>
      <t>4</t>
    </r>
    <r>
      <rPr>
        <sz val="11"/>
        <color indexed="8"/>
        <rFont val="Arial"/>
        <family val="2"/>
      </rPr>
      <t xml:space="preserve"> / t waste</t>
    </r>
  </si>
  <si>
    <r>
      <t>tN</t>
    </r>
    <r>
      <rPr>
        <vertAlign val="subscript"/>
        <sz val="11"/>
        <color rgb="FF000000"/>
        <rFont val="Arial"/>
        <family val="2"/>
      </rPr>
      <t>2</t>
    </r>
    <r>
      <rPr>
        <sz val="11"/>
        <color indexed="8"/>
        <rFont val="Arial"/>
        <family val="2"/>
      </rPr>
      <t>O / t waste</t>
    </r>
  </si>
  <si>
    <r>
      <t>tCO</t>
    </r>
    <r>
      <rPr>
        <vertAlign val="subscript"/>
        <sz val="11"/>
        <color rgb="FF000000"/>
        <rFont val="Arial"/>
        <family val="2"/>
      </rPr>
      <t>2</t>
    </r>
    <r>
      <rPr>
        <sz val="11"/>
        <color indexed="8"/>
        <rFont val="Arial"/>
        <family val="2"/>
      </rPr>
      <t>eq / tN</t>
    </r>
    <r>
      <rPr>
        <vertAlign val="subscript"/>
        <sz val="11"/>
        <color rgb="FF000000"/>
        <rFont val="Arial"/>
        <family val="2"/>
      </rPr>
      <t>2</t>
    </r>
    <r>
      <rPr>
        <sz val="11"/>
        <color indexed="8"/>
        <rFont val="Arial"/>
        <family val="2"/>
      </rPr>
      <t>O</t>
    </r>
  </si>
  <si>
    <t xml:space="preserve">Combustor used in the project activity is gasifier. </t>
  </si>
  <si>
    <t>Type of alternative waste treatment processes is gasification.</t>
  </si>
  <si>
    <t xml:space="preserve">4.3.2   Project emissions from the wastewater treatment associated with gasification  </t>
  </si>
  <si>
    <t xml:space="preserve">Project emissions of methane from the anaerobic digester in year y </t>
  </si>
  <si>
    <t>Project emissions from flaring of biogas in year y</t>
  </si>
  <si>
    <r>
      <t>PF</t>
    </r>
    <r>
      <rPr>
        <vertAlign val="subscript"/>
        <sz val="11"/>
        <color rgb="FF000000"/>
        <rFont val="Arial"/>
        <family val="2"/>
      </rPr>
      <t>CH4,y</t>
    </r>
  </si>
  <si>
    <t>4.3.2.3   Project emissions of methane from wastewater discharge associated with alternative waste treatment process t</t>
  </si>
  <si>
    <t>1) For cases without flaring/combustion of the methane</t>
  </si>
  <si>
    <t>Project emissions of methane from wastewater discharge associated with alternative waste treatment process t in year y</t>
  </si>
  <si>
    <r>
      <t>PE</t>
    </r>
    <r>
      <rPr>
        <vertAlign val="subscript"/>
        <sz val="11"/>
        <color rgb="FF000000"/>
        <rFont val="Arial"/>
        <family val="2"/>
      </rPr>
      <t>ww,t,y</t>
    </r>
  </si>
  <si>
    <t>Amount of wastewater discharge generated by the project activity and treated anaerobically or released untreated from the project activity in year y</t>
  </si>
  <si>
    <r>
      <t xml:space="preserve"> m</t>
    </r>
    <r>
      <rPr>
        <vertAlign val="superscript"/>
        <sz val="11"/>
        <color rgb="FF000000"/>
        <rFont val="Arial"/>
        <family val="2"/>
      </rPr>
      <t>3</t>
    </r>
    <r>
      <rPr>
        <sz val="11"/>
        <color indexed="8"/>
        <rFont val="Arial"/>
        <family val="2"/>
      </rPr>
      <t>/year</t>
    </r>
  </si>
  <si>
    <r>
      <t>Q</t>
    </r>
    <r>
      <rPr>
        <vertAlign val="subscript"/>
        <sz val="11"/>
        <color rgb="FF000000"/>
        <rFont val="Arial"/>
        <family val="2"/>
      </rPr>
      <t>ww,y</t>
    </r>
  </si>
  <si>
    <t>COD of the wastewater discharge generated by the project activity in year y</t>
  </si>
  <si>
    <r>
      <t xml:space="preserve"> tCOD/m</t>
    </r>
    <r>
      <rPr>
        <vertAlign val="superscript"/>
        <sz val="11"/>
        <color rgb="FF000000"/>
        <rFont val="Arial"/>
        <family val="2"/>
      </rPr>
      <t>3</t>
    </r>
  </si>
  <si>
    <r>
      <t>P</t>
    </r>
    <r>
      <rPr>
        <vertAlign val="subscript"/>
        <sz val="11"/>
        <color rgb="FF000000"/>
        <rFont val="Arial"/>
        <family val="2"/>
      </rPr>
      <t>COD,y</t>
    </r>
  </si>
  <si>
    <t xml:space="preserve">Maximum methane producing capacity </t>
  </si>
  <si>
    <r>
      <t>kgCH</t>
    </r>
    <r>
      <rPr>
        <vertAlign val="subscript"/>
        <sz val="11"/>
        <color rgb="FF000000"/>
        <rFont val="Arial"/>
        <family val="2"/>
      </rPr>
      <t>4</t>
    </r>
    <r>
      <rPr>
        <sz val="11"/>
        <color indexed="8"/>
        <rFont val="Arial"/>
        <family val="2"/>
      </rPr>
      <t>/kgCOD</t>
    </r>
  </si>
  <si>
    <t xml:space="preserve">Methane conversion factor (fraction) </t>
  </si>
  <si>
    <r>
      <t>MCF</t>
    </r>
    <r>
      <rPr>
        <vertAlign val="subscript"/>
        <sz val="11"/>
        <color rgb="FF000000"/>
        <rFont val="Arial"/>
        <family val="2"/>
      </rPr>
      <t>ww</t>
    </r>
  </si>
  <si>
    <t xml:space="preserve">Emissions from flaring associated with wastewater discharge treatment in year y </t>
  </si>
  <si>
    <r>
      <t>PE</t>
    </r>
    <r>
      <rPr>
        <vertAlign val="subscript"/>
        <sz val="11"/>
        <color rgb="FF000000"/>
        <rFont val="Arial"/>
        <family val="2"/>
      </rPr>
      <t>flare,ww,y</t>
    </r>
  </si>
  <si>
    <t xml:space="preserve">Amount of methane in the wastewater discharge treatment emissions which is sent to the flare/combustor in year y </t>
  </si>
  <si>
    <r>
      <t>tCH</t>
    </r>
    <r>
      <rPr>
        <vertAlign val="subscript"/>
        <sz val="11"/>
        <color rgb="FF000000"/>
        <rFont val="Arial"/>
        <family val="2"/>
      </rPr>
      <t>4</t>
    </r>
    <r>
      <rPr>
        <sz val="11"/>
        <color indexed="8"/>
        <rFont val="Arial"/>
        <family val="2"/>
      </rPr>
      <t>/year</t>
    </r>
  </si>
  <si>
    <r>
      <t>F</t>
    </r>
    <r>
      <rPr>
        <vertAlign val="subscript"/>
        <sz val="11"/>
        <color rgb="FF000000"/>
        <rFont val="Arial"/>
        <family val="2"/>
      </rPr>
      <t>CH4,flare,y</t>
    </r>
  </si>
  <si>
    <t>2) For cases with partial flaring/combustion of the methane</t>
  </si>
  <si>
    <t>3) For cases with complete flaring/combustion of the methane</t>
  </si>
  <si>
    <t>Emissions from combustion of methane generated from wastewater treatment in year y</t>
  </si>
  <si>
    <r>
      <t>PE</t>
    </r>
    <r>
      <rPr>
        <vertAlign val="subscript"/>
        <sz val="11"/>
        <color rgb="FF000000"/>
        <rFont val="Arial"/>
        <family val="2"/>
      </rPr>
      <t>COM,ww,y</t>
    </r>
  </si>
  <si>
    <t xml:space="preserve">Amount of methane in the wastewater treatment gas that is sent to the flare/combustor in year y </t>
  </si>
  <si>
    <r>
      <t>F</t>
    </r>
    <r>
      <rPr>
        <vertAlign val="subscript"/>
        <sz val="11"/>
        <color rgb="FF000000"/>
        <rFont val="Arial"/>
        <family val="2"/>
      </rPr>
      <t xml:space="preserve">CH4,flare,y </t>
    </r>
  </si>
  <si>
    <t xml:space="preserve">4.4 Project emissions associated with mechanical or thermal production of RDF/SB </t>
  </si>
  <si>
    <t xml:space="preserve">Project emissions from combustion of fossil waste associated with combustion of RDF/SB within the project boundary in year y </t>
  </si>
  <si>
    <r>
      <t>PE</t>
    </r>
    <r>
      <rPr>
        <vertAlign val="subscript"/>
        <sz val="11"/>
        <color rgb="FF000000"/>
        <rFont val="Arial"/>
        <family val="2"/>
      </rPr>
      <t>COM,RDF_SB,y</t>
    </r>
  </si>
  <si>
    <t xml:space="preserve">Project emissions from electricity consumption associated with  RDF/SB (production and on-site combustion) in year y  </t>
  </si>
  <si>
    <r>
      <t>PE</t>
    </r>
    <r>
      <rPr>
        <vertAlign val="subscript"/>
        <sz val="11"/>
        <color rgb="FF000000"/>
        <rFont val="Arial"/>
        <family val="2"/>
      </rPr>
      <t>ww,RDF_SB,y</t>
    </r>
  </si>
  <si>
    <t xml:space="preserve">4.4.1  Project emissions associated with RDF/SB </t>
  </si>
  <si>
    <t xml:space="preserve">Project emissions of CH4 and N2O from combustion within the project boundary associated with combustor c in year y </t>
  </si>
  <si>
    <t>Combustor used in the project activity is RDF/SB combustor</t>
  </si>
  <si>
    <t xml:space="preserve">4.4.1.1  Project emissions of CO2 from combustion within the project boundary </t>
  </si>
  <si>
    <r>
      <t>Option 1:</t>
    </r>
    <r>
      <rPr>
        <sz val="16"/>
        <color theme="1"/>
        <rFont val="Browallia New"/>
        <family val="2"/>
      </rPr>
      <t xml:space="preserve"> Waste sorted into waste type fractions</t>
    </r>
  </si>
  <si>
    <r>
      <t>PE</t>
    </r>
    <r>
      <rPr>
        <vertAlign val="subscript"/>
        <sz val="11"/>
        <color rgb="FF000000"/>
        <rFont val="Arial"/>
        <family val="2"/>
      </rPr>
      <t>COM,CO2,c,y</t>
    </r>
  </si>
  <si>
    <t>Quantity of fresh waste type j fed into combustor c in year y</t>
  </si>
  <si>
    <t xml:space="preserve">Fraction of total carbon content in waste type j in year y </t>
  </si>
  <si>
    <t>Option 2: Based on unsorted waste</t>
  </si>
  <si>
    <t xml:space="preserve">Fraction of fossil-based carbon in waste or RDF/SB fed into combustor c in year y </t>
  </si>
  <si>
    <r>
      <t>FFC</t>
    </r>
    <r>
      <rPr>
        <vertAlign val="subscript"/>
        <sz val="11"/>
        <color rgb="FF000000"/>
        <rFont val="Arial"/>
        <family val="2"/>
      </rPr>
      <t>waste,c,y</t>
    </r>
  </si>
  <si>
    <t>Option 3: Based on stack gas measurement</t>
  </si>
  <si>
    <r>
      <t xml:space="preserve"> Nm</t>
    </r>
    <r>
      <rPr>
        <vertAlign val="superscript"/>
        <sz val="11"/>
        <color rgb="FF000000"/>
        <rFont val="Arial"/>
        <family val="2"/>
      </rPr>
      <t>3</t>
    </r>
    <r>
      <rPr>
        <sz val="11"/>
        <color indexed="8"/>
        <rFont val="Arial"/>
        <family val="2"/>
      </rPr>
      <t>/year</t>
    </r>
  </si>
  <si>
    <r>
      <t>FFC</t>
    </r>
    <r>
      <rPr>
        <vertAlign val="subscript"/>
        <sz val="11"/>
        <color rgb="FF000000"/>
        <rFont val="Arial"/>
        <family val="2"/>
      </rPr>
      <t>stack,c,y</t>
    </r>
  </si>
  <si>
    <t>4.4.2.2  Project emissions associated with the anaerobic digester</t>
  </si>
  <si>
    <t xml:space="preserve">4.4.2.3  Emissions from combustion of methane generated from wastewater treatment </t>
  </si>
  <si>
    <t xml:space="preserve">Case 2 Methane incineration in a waste incinerator </t>
  </si>
  <si>
    <t>4.5  Project emissions from incineration</t>
  </si>
  <si>
    <t>Project emissions from incineration in year y</t>
  </si>
  <si>
    <t xml:space="preserve">Project emissions from combustion within the project boundary of fossil waste associated with incineration in year y
</t>
  </si>
  <si>
    <t>Project emissions from the wastewater treatment associated with incineration in year y</t>
  </si>
  <si>
    <r>
      <t>PE</t>
    </r>
    <r>
      <rPr>
        <vertAlign val="subscript"/>
        <sz val="11"/>
        <color rgb="FF000000"/>
        <rFont val="Arial"/>
        <family val="2"/>
      </rPr>
      <t>COM,INC,y</t>
    </r>
  </si>
  <si>
    <r>
      <t>PE</t>
    </r>
    <r>
      <rPr>
        <vertAlign val="subscript"/>
        <sz val="11"/>
        <color rgb="FF000000"/>
        <rFont val="Arial"/>
        <family val="2"/>
      </rPr>
      <t>ww,INC,y</t>
    </r>
  </si>
  <si>
    <t>4.5.1  Project emissions from combustion within the project boundary of fossil waste associated with incineration</t>
  </si>
  <si>
    <t xml:space="preserve">4.5.1.1  Project emissions of CO2 from combustion within the project boundary associated with combustor c </t>
  </si>
  <si>
    <t>Waste type, including RDF/SB</t>
  </si>
  <si>
    <t xml:space="preserve">Concentration of methane in the stack gas from combustor c in year y </t>
  </si>
  <si>
    <r>
      <t>tCH</t>
    </r>
    <r>
      <rPr>
        <vertAlign val="subscript"/>
        <sz val="11"/>
        <color rgb="FF000000"/>
        <rFont val="Arial"/>
        <family val="2"/>
      </rPr>
      <t>4</t>
    </r>
    <r>
      <rPr>
        <sz val="11"/>
        <color indexed="8"/>
        <rFont val="Arial"/>
        <family val="2"/>
      </rPr>
      <t>/Nm</t>
    </r>
    <r>
      <rPr>
        <vertAlign val="superscript"/>
        <sz val="11"/>
        <color rgb="FF000000"/>
        <rFont val="Arial"/>
        <family val="2"/>
      </rPr>
      <t>3</t>
    </r>
  </si>
  <si>
    <t xml:space="preserve">Global Warming Potential of methane </t>
  </si>
  <si>
    <t>Combustor used in the project activity is incinerator.</t>
  </si>
  <si>
    <t>Type of alternative waste treatment processes is incineration.</t>
  </si>
  <si>
    <t>4.5.2.2  Project emissions associated with the anaerobic digester</t>
  </si>
  <si>
    <t>4.6  Project emissions from electricity consumption</t>
  </si>
  <si>
    <t>Project emissions from electricity consumption in year y</t>
  </si>
  <si>
    <t xml:space="preserve">Project emissions from electricity consumption from composting or co-composting in year y 
</t>
  </si>
  <si>
    <r>
      <t>PE</t>
    </r>
    <r>
      <rPr>
        <vertAlign val="subscript"/>
        <sz val="11"/>
        <color rgb="FF000000"/>
        <rFont val="Arial"/>
        <family val="2"/>
      </rPr>
      <t>EC,COMP,y</t>
    </r>
  </si>
  <si>
    <t>Project emissions from electricity consumption from anaerobic digestion and biogas combustion in year y</t>
  </si>
  <si>
    <r>
      <t>PE</t>
    </r>
    <r>
      <rPr>
        <vertAlign val="subscript"/>
        <sz val="11"/>
        <color rgb="FF000000"/>
        <rFont val="Arial"/>
        <family val="2"/>
      </rPr>
      <t>EC,AD,y</t>
    </r>
  </si>
  <si>
    <t xml:space="preserve">Project emissions from electricity consumption from gasification in year y </t>
  </si>
  <si>
    <r>
      <t>PE</t>
    </r>
    <r>
      <rPr>
        <vertAlign val="subscript"/>
        <sz val="11"/>
        <color rgb="FF000000"/>
        <rFont val="Arial"/>
        <family val="2"/>
      </rPr>
      <t>EC,GAS,y</t>
    </r>
  </si>
  <si>
    <t>Project emissions from electricity consumption from the wastewater treatment associated with gasification in year y</t>
  </si>
  <si>
    <r>
      <t>PE</t>
    </r>
    <r>
      <rPr>
        <vertAlign val="subscript"/>
        <sz val="11"/>
        <color rgb="FF000000"/>
        <rFont val="Arial"/>
        <family val="2"/>
      </rPr>
      <t>EC,ww,GAS,y</t>
    </r>
  </si>
  <si>
    <t>Project emissions from electricity consumption associated with RDF/SB in year y</t>
  </si>
  <si>
    <r>
      <t>PE</t>
    </r>
    <r>
      <rPr>
        <vertAlign val="subscript"/>
        <sz val="11"/>
        <color rgb="FF000000"/>
        <rFont val="Arial"/>
        <family val="2"/>
      </rPr>
      <t>EC,RDF_SB,y</t>
    </r>
  </si>
  <si>
    <t>Project emissions from electricity consumption from the wastewater treatment associated with RDF/SB in year y</t>
  </si>
  <si>
    <r>
      <t>PE</t>
    </r>
    <r>
      <rPr>
        <vertAlign val="subscript"/>
        <sz val="11"/>
        <color rgb="FF000000"/>
        <rFont val="Arial"/>
        <family val="2"/>
      </rPr>
      <t>EC,ww,RDF_SB,y</t>
    </r>
  </si>
  <si>
    <t>Project emissions from electricity consumption from incineration in year y</t>
  </si>
  <si>
    <r>
      <t>PE</t>
    </r>
    <r>
      <rPr>
        <vertAlign val="subscript"/>
        <sz val="11"/>
        <color rgb="FF000000"/>
        <rFont val="Arial"/>
        <family val="2"/>
      </rPr>
      <t>EC,INC,y</t>
    </r>
  </si>
  <si>
    <t>Project emissions from electricity consumption from the wastewater treatment from incineration in year y</t>
  </si>
  <si>
    <r>
      <t>PE</t>
    </r>
    <r>
      <rPr>
        <vertAlign val="subscript"/>
        <sz val="11"/>
        <color rgb="FF000000"/>
        <rFont val="Arial"/>
        <family val="2"/>
      </rPr>
      <t>EC,ww,INC_SB,y</t>
    </r>
  </si>
  <si>
    <t xml:space="preserve">Quantity of electricity consumed in year y
</t>
  </si>
  <si>
    <r>
      <t>EC</t>
    </r>
    <r>
      <rPr>
        <vertAlign val="subscript"/>
        <sz val="11"/>
        <color rgb="FF000000"/>
        <rFont val="Arial"/>
        <family val="2"/>
      </rPr>
      <t>PJ,y</t>
    </r>
  </si>
  <si>
    <t>MWh/year</t>
  </si>
  <si>
    <t>Emission factor for electricity generation/consumption in year y</t>
  </si>
  <si>
    <r>
      <t>EF</t>
    </r>
    <r>
      <rPr>
        <vertAlign val="subscript"/>
        <sz val="11"/>
        <color rgb="FF000000"/>
        <rFont val="Arial"/>
        <family val="2"/>
      </rPr>
      <t>Elec,y</t>
    </r>
  </si>
  <si>
    <r>
      <t>tCO</t>
    </r>
    <r>
      <rPr>
        <vertAlign val="subscript"/>
        <sz val="11"/>
        <color indexed="8"/>
        <rFont val="Arial"/>
        <family val="2"/>
      </rPr>
      <t>2</t>
    </r>
    <r>
      <rPr>
        <sz val="11"/>
        <color indexed="8"/>
        <rFont val="Arial"/>
        <family val="2"/>
      </rPr>
      <t>/MWh</t>
    </r>
  </si>
  <si>
    <t>Average technical transmission and distribution losses in year y</t>
  </si>
  <si>
    <r>
      <t>TDL</t>
    </r>
    <r>
      <rPr>
        <vertAlign val="subscript"/>
        <sz val="11"/>
        <color rgb="FF000000"/>
        <rFont val="Arial"/>
        <family val="2"/>
      </rPr>
      <t>y</t>
    </r>
  </si>
  <si>
    <t>4.7  Project emissions from fossil fuel consumption</t>
  </si>
  <si>
    <t>Project emissions from fossil fuel consumption in year y</t>
  </si>
  <si>
    <t xml:space="preserve">Project emissions from fossil fuel consumption from composting or co-composting in year y
</t>
  </si>
  <si>
    <r>
      <t>PE</t>
    </r>
    <r>
      <rPr>
        <vertAlign val="subscript"/>
        <sz val="11"/>
        <color rgb="FF000000"/>
        <rFont val="Arial"/>
        <family val="2"/>
      </rPr>
      <t>FC,COMP,y</t>
    </r>
  </si>
  <si>
    <t>Project emissions from fossil fuel consumption from anaerobic digestion and biogas combustion in year y</t>
  </si>
  <si>
    <r>
      <t>PE</t>
    </r>
    <r>
      <rPr>
        <vertAlign val="subscript"/>
        <sz val="11"/>
        <color rgb="FF000000"/>
        <rFont val="Arial"/>
        <family val="2"/>
      </rPr>
      <t>FC,AD,y</t>
    </r>
  </si>
  <si>
    <t>Project emissions from fossil fuel consumption from gasification in year y</t>
  </si>
  <si>
    <t>Project emissions from fossil fuel consumption from the wastewater treatment associated with gasification in year y</t>
  </si>
  <si>
    <r>
      <t>PE</t>
    </r>
    <r>
      <rPr>
        <vertAlign val="subscript"/>
        <sz val="11"/>
        <color rgb="FF000000"/>
        <rFont val="Arial"/>
        <family val="2"/>
      </rPr>
      <t>FC,ww,GAS,y</t>
    </r>
  </si>
  <si>
    <t>Project emissions from fossil fuel consumption associated with RDF/SB in year y</t>
  </si>
  <si>
    <r>
      <t>PE</t>
    </r>
    <r>
      <rPr>
        <vertAlign val="subscript"/>
        <sz val="11"/>
        <color rgb="FF000000"/>
        <rFont val="Arial"/>
        <family val="2"/>
      </rPr>
      <t>FC,RDF_SB,y</t>
    </r>
  </si>
  <si>
    <t xml:space="preserve">Project emissions from fossil fuel consumption from the wastewater treatment associated with RDF/SB in year y </t>
  </si>
  <si>
    <r>
      <t>PE</t>
    </r>
    <r>
      <rPr>
        <vertAlign val="subscript"/>
        <sz val="11"/>
        <color rgb="FF000000"/>
        <rFont val="Arial"/>
        <family val="2"/>
      </rPr>
      <t>FC,ww,RDF_SB,y</t>
    </r>
  </si>
  <si>
    <t>Project emissions from fossil fuel consumption from incineration in year y</t>
  </si>
  <si>
    <r>
      <t>PE</t>
    </r>
    <r>
      <rPr>
        <vertAlign val="subscript"/>
        <sz val="11"/>
        <color rgb="FF000000"/>
        <rFont val="Arial"/>
        <family val="2"/>
      </rPr>
      <t>FC,INC,y</t>
    </r>
  </si>
  <si>
    <t>Project emissions from fossil fuel consumption from the wastewater treatment from incineration in year y</t>
  </si>
  <si>
    <r>
      <t>PE</t>
    </r>
    <r>
      <rPr>
        <vertAlign val="subscript"/>
        <sz val="11"/>
        <color rgb="FF000000"/>
        <rFont val="Arial"/>
        <family val="2"/>
      </rPr>
      <t>FC,ww,INC_SB,y</t>
    </r>
  </si>
  <si>
    <t>Leakage emissions in the year y</t>
  </si>
  <si>
    <r>
      <t>PE</t>
    </r>
    <r>
      <rPr>
        <vertAlign val="subscript"/>
        <sz val="11"/>
        <color rgb="FF000000"/>
        <rFont val="Arial"/>
        <family val="2"/>
      </rPr>
      <t>โC,GAS,y</t>
    </r>
  </si>
  <si>
    <t xml:space="preserve">Leakage emissions from composting or co-composting in year y 
</t>
  </si>
  <si>
    <r>
      <t>LE</t>
    </r>
    <r>
      <rPr>
        <vertAlign val="subscript"/>
        <sz val="11"/>
        <color rgb="FF000000"/>
        <rFont val="Arial"/>
        <family val="2"/>
      </rPr>
      <t>COMP,y</t>
    </r>
  </si>
  <si>
    <t xml:space="preserve">Leakage emissions from anaerobic digester in year y </t>
  </si>
  <si>
    <r>
      <t>LE</t>
    </r>
    <r>
      <rPr>
        <vertAlign val="subscript"/>
        <sz val="11"/>
        <color rgb="FF000000"/>
        <rFont val="Arial"/>
        <family val="2"/>
      </rPr>
      <t>AD,y</t>
    </r>
  </si>
  <si>
    <t>Leakage emissions associated with RDF/SB in year y</t>
  </si>
  <si>
    <r>
      <t>LE</t>
    </r>
    <r>
      <rPr>
        <vertAlign val="subscript"/>
        <sz val="11"/>
        <color rgb="FF000000"/>
        <rFont val="Arial"/>
        <family val="2"/>
      </rPr>
      <t>RDF_SB,y</t>
    </r>
  </si>
  <si>
    <t>Leakage emissions associated with storage of digestate in year y</t>
  </si>
  <si>
    <r>
      <t>LE</t>
    </r>
    <r>
      <rPr>
        <vertAlign val="subscript"/>
        <sz val="11"/>
        <color rgb="FF000000"/>
        <rFont val="Arial"/>
        <family val="2"/>
      </rPr>
      <t>storage,y</t>
    </r>
  </si>
  <si>
    <t xml:space="preserve">Leakage emissions associated with composting digestate in year y </t>
  </si>
  <si>
    <r>
      <t>LE</t>
    </r>
    <r>
      <rPr>
        <vertAlign val="subscript"/>
        <sz val="11"/>
        <color rgb="FF000000"/>
        <rFont val="Arial"/>
        <family val="2"/>
      </rPr>
      <t>comp,y</t>
    </r>
  </si>
  <si>
    <t>Amount of liquid digestate stored anaerobically in year y</t>
  </si>
  <si>
    <r>
      <t>m</t>
    </r>
    <r>
      <rPr>
        <vertAlign val="superscript"/>
        <sz val="11"/>
        <color rgb="FF000000"/>
        <rFont val="Arial"/>
        <family val="2"/>
      </rPr>
      <t>3</t>
    </r>
    <r>
      <rPr>
        <sz val="11"/>
        <color indexed="8"/>
        <rFont val="Arial"/>
        <family val="2"/>
      </rPr>
      <t>/year</t>
    </r>
  </si>
  <si>
    <r>
      <t>Q</t>
    </r>
    <r>
      <rPr>
        <vertAlign val="subscript"/>
        <sz val="11"/>
        <color rgb="FF000000"/>
        <rFont val="Arial"/>
        <family val="2"/>
      </rPr>
      <t>stored,y</t>
    </r>
  </si>
  <si>
    <t xml:space="preserve">Average chemical oxygen demand (COD) of the liquid digestate in year y </t>
  </si>
  <si>
    <r>
      <t>tCOD / m</t>
    </r>
    <r>
      <rPr>
        <vertAlign val="superscript"/>
        <sz val="11"/>
        <color rgb="FF000000"/>
        <rFont val="Arial"/>
        <family val="2"/>
      </rPr>
      <t>3</t>
    </r>
  </si>
  <si>
    <t>Maximum methane producing capacity of the COD applied</t>
  </si>
  <si>
    <r>
      <t xml:space="preserve"> tCH</t>
    </r>
    <r>
      <rPr>
        <vertAlign val="subscript"/>
        <sz val="11"/>
        <color rgb="FF000000"/>
        <rFont val="Arial"/>
        <family val="2"/>
      </rPr>
      <t>4</t>
    </r>
    <r>
      <rPr>
        <sz val="11"/>
        <color indexed="8"/>
        <rFont val="Arial"/>
        <family val="2"/>
      </rPr>
      <t xml:space="preserve"> / tCOD</t>
    </r>
  </si>
  <si>
    <r>
      <t>B</t>
    </r>
    <r>
      <rPr>
        <vertAlign val="subscript"/>
        <sz val="11"/>
        <color rgb="FF000000"/>
        <rFont val="Arial"/>
        <family val="2"/>
      </rPr>
      <t>O</t>
    </r>
  </si>
  <si>
    <t>Methane conversion factor (fraction)</t>
  </si>
  <si>
    <r>
      <t>MCF</t>
    </r>
    <r>
      <rPr>
        <vertAlign val="subscript"/>
        <sz val="11"/>
        <color rgb="FF000000"/>
        <rFont val="Arial"/>
        <family val="2"/>
      </rPr>
      <t>p</t>
    </r>
  </si>
  <si>
    <r>
      <t>Global warming potential of CH</t>
    </r>
    <r>
      <rPr>
        <vertAlign val="subscript"/>
        <sz val="11"/>
        <color rgb="FF000000"/>
        <rFont val="Arial"/>
        <family val="2"/>
      </rPr>
      <t xml:space="preserve">4 </t>
    </r>
  </si>
  <si>
    <r>
      <t>tCO</t>
    </r>
    <r>
      <rPr>
        <vertAlign val="subscript"/>
        <sz val="11"/>
        <color rgb="FF000000"/>
        <rFont val="Arial"/>
        <family val="2"/>
      </rPr>
      <t>2</t>
    </r>
    <r>
      <rPr>
        <sz val="11"/>
        <color indexed="8"/>
        <rFont val="Arial"/>
        <family val="2"/>
      </rPr>
      <t xml:space="preserve"> / tCH</t>
    </r>
    <r>
      <rPr>
        <vertAlign val="subscript"/>
        <sz val="11"/>
        <color rgb="FF000000"/>
        <rFont val="Arial"/>
        <family val="2"/>
      </rPr>
      <t>4</t>
    </r>
  </si>
  <si>
    <t>Default factor representing the remaining methane production capacity of liquid digestate (fraction)</t>
  </si>
  <si>
    <r>
      <t>F</t>
    </r>
    <r>
      <rPr>
        <vertAlign val="subscript"/>
        <sz val="11"/>
        <color rgb="FF000000"/>
        <rFont val="Arial"/>
        <family val="2"/>
      </rPr>
      <t>ww,CH4,default</t>
    </r>
  </si>
  <si>
    <t xml:space="preserve">Quantity of methane produced in the digester in year y </t>
  </si>
  <si>
    <t>from T-VER-P-TOOL-02-03</t>
  </si>
  <si>
    <t>Default factor for the methane generation capacity of solid digestate 
(fraction)</t>
  </si>
  <si>
    <r>
      <t>F</t>
    </r>
    <r>
      <rPr>
        <vertAlign val="subscript"/>
        <sz val="11"/>
        <color rgb="FF000000"/>
        <rFont val="Arial"/>
        <family val="2"/>
      </rPr>
      <t>SD,CH4,default</t>
    </r>
  </si>
  <si>
    <t>5.1   Leakage emissions from composting</t>
  </si>
  <si>
    <t>5.2   Leakage emissions from anaerobic digestion</t>
  </si>
  <si>
    <r>
      <t>5.2.1.1    Determining LE</t>
    </r>
    <r>
      <rPr>
        <vertAlign val="subscript"/>
        <sz val="11"/>
        <color rgb="FF000000"/>
        <rFont val="Arial"/>
        <family val="2"/>
      </rPr>
      <t xml:space="preserve">storage,y </t>
    </r>
    <r>
      <rPr>
        <sz val="11"/>
        <color indexed="8"/>
        <rFont val="Arial"/>
        <family val="2"/>
      </rPr>
      <t>for liquid digestate</t>
    </r>
  </si>
  <si>
    <r>
      <t>5.2.1.2    Determining LE</t>
    </r>
    <r>
      <rPr>
        <vertAlign val="subscript"/>
        <sz val="11"/>
        <color rgb="FF000000"/>
        <rFont val="Arial"/>
        <family val="2"/>
      </rPr>
      <t xml:space="preserve">storage,y </t>
    </r>
    <r>
      <rPr>
        <sz val="11"/>
        <color indexed="8"/>
        <rFont val="Arial"/>
        <family val="2"/>
      </rPr>
      <t>for solid digestate</t>
    </r>
  </si>
  <si>
    <t xml:space="preserve">5.3   Leakage emissions associated with RDF/SB </t>
  </si>
  <si>
    <t xml:space="preserve">Leakage emissions associated with RDF/SB in year y </t>
  </si>
  <si>
    <r>
      <t>LE</t>
    </r>
    <r>
      <rPr>
        <vertAlign val="subscript"/>
        <sz val="11"/>
        <color rgb="FF000000"/>
        <rFont val="Arial"/>
        <family val="2"/>
      </rPr>
      <t xml:space="preserve">RDF_SB,y </t>
    </r>
  </si>
  <si>
    <t xml:space="preserve">Leakage emissions associated with disposing of waste by-products associated with RDF/SB production in a SWDS in year y </t>
  </si>
  <si>
    <r>
      <t>LE</t>
    </r>
    <r>
      <rPr>
        <vertAlign val="subscript"/>
        <sz val="11"/>
        <color rgb="FF000000"/>
        <rFont val="Arial"/>
        <family val="2"/>
      </rPr>
      <t>SWDS,WBP_RDF_SB,y</t>
    </r>
  </si>
  <si>
    <t>Leakage emissions associated with the end-use of RDF/SB exported outside the project boundary in year y</t>
  </si>
  <si>
    <r>
      <t>LE</t>
    </r>
    <r>
      <rPr>
        <vertAlign val="subscript"/>
        <sz val="11"/>
        <color rgb="FF000000"/>
        <rFont val="Arial"/>
        <family val="2"/>
      </rPr>
      <t>ENDUSE_RDF_SB,y</t>
    </r>
  </si>
  <si>
    <t>5.3.1     Leakage emissions from disposal of waste by-products from RDF/SB production in a SWDS</t>
  </si>
  <si>
    <t>5.3.2      Leakage emissions associated with end use of RDF/SB exported outside the project 
boundary</t>
  </si>
  <si>
    <r>
      <t>5.3.2.1  Leakage emissions from combusted off-site end use of RDF/SB (LE</t>
    </r>
    <r>
      <rPr>
        <vertAlign val="subscript"/>
        <sz val="11"/>
        <color rgb="FF000000"/>
        <rFont val="Arial"/>
        <family val="2"/>
      </rPr>
      <t>ENDUSE,RDF_SB,y</t>
    </r>
    <r>
      <rPr>
        <sz val="11"/>
        <color indexed="8"/>
        <rFont val="Arial"/>
        <family val="2"/>
      </rPr>
      <t>) (End use 2)</t>
    </r>
  </si>
  <si>
    <t xml:space="preserve">Leakage emissions of CO2 from off-site combustion of RDF/SB in year y </t>
  </si>
  <si>
    <t>Quantity of RDF/SB exported off-site with potential to be combusted in year y</t>
  </si>
  <si>
    <r>
      <t>CO</t>
    </r>
    <r>
      <rPr>
        <vertAlign val="subscript"/>
        <sz val="11"/>
        <color rgb="FF000000"/>
        <rFont val="Arial"/>
        <family val="2"/>
      </rPr>
      <t>2</t>
    </r>
    <r>
      <rPr>
        <sz val="11"/>
        <color indexed="8"/>
        <rFont val="Arial"/>
        <family val="2"/>
      </rPr>
      <t xml:space="preserve"> emissions factor for RDF/SB in year y </t>
    </r>
  </si>
  <si>
    <r>
      <t>Q</t>
    </r>
    <r>
      <rPr>
        <vertAlign val="subscript"/>
        <sz val="11"/>
        <color rgb="FF000000"/>
        <rFont val="Arial"/>
        <family val="2"/>
      </rPr>
      <t xml:space="preserve">RDF_SB,COM,y </t>
    </r>
  </si>
  <si>
    <r>
      <t>EF</t>
    </r>
    <r>
      <rPr>
        <vertAlign val="subscript"/>
        <sz val="11"/>
        <color rgb="FF000000"/>
        <rFont val="Arial"/>
        <family val="2"/>
      </rPr>
      <t>CO2_RDF_SB,y</t>
    </r>
  </si>
  <si>
    <r>
      <t>tCO</t>
    </r>
    <r>
      <rPr>
        <vertAlign val="subscript"/>
        <sz val="11"/>
        <color rgb="FF000000"/>
        <rFont val="Arial"/>
        <family val="2"/>
      </rPr>
      <t>2</t>
    </r>
    <r>
      <rPr>
        <sz val="11"/>
        <color indexed="8"/>
        <rFont val="Arial"/>
        <family val="2"/>
      </rPr>
      <t xml:space="preserve"> / GJ</t>
    </r>
  </si>
  <si>
    <t>GJ/t</t>
  </si>
  <si>
    <r>
      <t>NCV</t>
    </r>
    <r>
      <rPr>
        <vertAlign val="subscript"/>
        <sz val="11"/>
        <color rgb="FF000000"/>
        <rFont val="Arial"/>
        <family val="2"/>
      </rPr>
      <t>RDF_SB,y</t>
    </r>
  </si>
  <si>
    <t xml:space="preserve">Amount of solid waste type j prevented from disposal in the SWDS using the waste to produce RDF/SB in the year x, adjusted by the proportion of RDF/SB that is disposed of in a SWDS </t>
  </si>
  <si>
    <r>
      <t>W</t>
    </r>
    <r>
      <rPr>
        <vertAlign val="subscript"/>
        <sz val="11"/>
        <color rgb="FF000000"/>
        <rFont val="Arial"/>
        <family val="2"/>
      </rPr>
      <t>RDF_SB,j,x,adj</t>
    </r>
  </si>
  <si>
    <t>Amount of solid waste type j prevented from disposal in the SWDS using the waste to produce RDF/SB in the year x</t>
  </si>
  <si>
    <r>
      <t>W</t>
    </r>
    <r>
      <rPr>
        <vertAlign val="subscript"/>
        <sz val="11"/>
        <color rgb="FF000000"/>
        <rFont val="Arial"/>
        <family val="2"/>
      </rPr>
      <t>RDF_SB,j,x</t>
    </r>
  </si>
  <si>
    <t>Amount of RDF/SB exported offsite with potential to decay anaerobically in year y</t>
  </si>
  <si>
    <r>
      <t>Q</t>
    </r>
    <r>
      <rPr>
        <vertAlign val="subscript"/>
        <sz val="11"/>
        <color rgb="FF000000"/>
        <rFont val="Arial"/>
        <family val="2"/>
      </rPr>
      <t>expert,RDF_SB,y</t>
    </r>
  </si>
  <si>
    <t xml:space="preserve">Amount of RDF/SB produced by the project activity in year y </t>
  </si>
  <si>
    <r>
      <t>Q</t>
    </r>
    <r>
      <rPr>
        <vertAlign val="subscript"/>
        <sz val="11"/>
        <color rgb="FF000000"/>
        <rFont val="Arial"/>
        <family val="2"/>
      </rPr>
      <t>RDF_SB,y</t>
    </r>
  </si>
  <si>
    <t>1.Data and parameters monitored from municipal solid waste management to replace landfills</t>
  </si>
  <si>
    <t>(4)</t>
  </si>
  <si>
    <r>
      <t>COD</t>
    </r>
    <r>
      <rPr>
        <vertAlign val="subscript"/>
        <sz val="11"/>
        <rFont val="Arial"/>
        <family val="2"/>
      </rPr>
      <t>BL,m</t>
    </r>
  </si>
  <si>
    <r>
      <t>tCOD/m</t>
    </r>
    <r>
      <rPr>
        <vertAlign val="superscript"/>
        <sz val="11"/>
        <rFont val="Arial"/>
        <family val="2"/>
      </rPr>
      <t>3</t>
    </r>
  </si>
  <si>
    <t>The analysis was carried out in accordance with the latest Standard Method continuously throughout the measurement period by reporting detailed data on a monthly basis</t>
  </si>
  <si>
    <t>(5)</t>
  </si>
  <si>
    <r>
      <t>F</t>
    </r>
    <r>
      <rPr>
        <vertAlign val="subscript"/>
        <sz val="11"/>
        <rFont val="Arial"/>
        <family val="2"/>
      </rPr>
      <t>PJ,AD,m</t>
    </r>
  </si>
  <si>
    <t>Quantity of wastewater or sludge that is treated in the anaerobic digester or under clearly aerobic conditions in the project activity in month m</t>
  </si>
  <si>
    <r>
      <t>m</t>
    </r>
    <r>
      <rPr>
        <vertAlign val="superscript"/>
        <sz val="11"/>
        <rFont val="Arial"/>
        <family val="2"/>
      </rPr>
      <t>3</t>
    </r>
  </si>
  <si>
    <t>-</t>
  </si>
  <si>
    <t>Parameter monitored continuously but aggregated monthly and annually for calculations</t>
  </si>
  <si>
    <r>
      <t>T</t>
    </r>
    <r>
      <rPr>
        <vertAlign val="subscript"/>
        <sz val="11"/>
        <rFont val="Arial"/>
        <family val="2"/>
      </rPr>
      <t>2,m</t>
    </r>
  </si>
  <si>
    <t>Average temperature at the project site in month m</t>
  </si>
  <si>
    <t>K</t>
  </si>
  <si>
    <t>Measurement in the project site, or national or regional weather statistics</t>
  </si>
  <si>
    <t>Option A or C</t>
  </si>
  <si>
    <t>In case that project participants decide to measure temperature in the project site:
The temperature sensor must be housed in a ventilated radiation shield to protect the sensor from thermal radiation</t>
  </si>
  <si>
    <t>Continuously, aggregated in monthly average values</t>
  </si>
  <si>
    <t>(6)</t>
  </si>
  <si>
    <t>fraction</t>
  </si>
  <si>
    <t>Combustion efficiency of combustor c in year y</t>
  </si>
  <si>
    <t>The source of data shall be the following, in order of preference:
1. Project specific data;
2. Country specific data; or
3. IPCC default values</t>
  </si>
  <si>
    <t>Annually</t>
  </si>
  <si>
    <t>As per guidance from the Board, IPCC default values shall be used only when country or project specific data are not available or difficult to obtain</t>
  </si>
  <si>
    <t>(7)</t>
  </si>
  <si>
    <t>(8)</t>
  </si>
  <si>
    <r>
      <t>Q</t>
    </r>
    <r>
      <rPr>
        <vertAlign val="subscript"/>
        <sz val="11"/>
        <rFont val="Arial"/>
        <family val="2"/>
      </rPr>
      <t>waste,c,y</t>
    </r>
  </si>
  <si>
    <t>T</t>
  </si>
  <si>
    <t>Option C</t>
  </si>
  <si>
    <t>Measured with calibrated scales or load cells</t>
  </si>
  <si>
    <t>Continuously, aggregated at least annually</t>
  </si>
  <si>
    <t>Parameter required for procedure to calculate project emissions from combustion within the project boundary</t>
  </si>
  <si>
    <t>(9)</t>
  </si>
  <si>
    <r>
      <t>SG</t>
    </r>
    <r>
      <rPr>
        <vertAlign val="subscript"/>
        <sz val="11"/>
        <rFont val="Arial"/>
        <family val="2"/>
      </rPr>
      <t>c,y</t>
    </r>
  </si>
  <si>
    <r>
      <t>m</t>
    </r>
    <r>
      <rPr>
        <vertAlign val="superscript"/>
        <sz val="11"/>
        <rFont val="Arial"/>
        <family val="2"/>
      </rPr>
      <t>3</t>
    </r>
    <r>
      <rPr>
        <sz val="11"/>
        <rFont val="Arial"/>
        <family val="2"/>
      </rPr>
      <t>/yr</t>
    </r>
  </si>
  <si>
    <t>1) The stack gas flow rate is directly measured.
2) calculated from other variables where direct monitoring is not feasible. 
3) Where there are multiple stacks of the same type, then it is sufficient to monitor one stack of each type. 
4) For the case that biogas is combusted, then the stack gas volume flow rate may be estimated by summing the inlet biogas and air flow rates and adjusting for stack temperature. 
5) Direct measurement of the air inlet flow rate shall be made using a flow meter</t>
  </si>
  <si>
    <t>Continuous or periodic (at least quarterly)</t>
  </si>
  <si>
    <t>(10)</t>
  </si>
  <si>
    <r>
      <t>C</t>
    </r>
    <r>
      <rPr>
        <vertAlign val="subscript"/>
        <sz val="11"/>
        <rFont val="Arial"/>
        <family val="2"/>
      </rPr>
      <t>N2O,SG,c,y</t>
    </r>
  </si>
  <si>
    <r>
      <t>tN</t>
    </r>
    <r>
      <rPr>
        <vertAlign val="subscript"/>
        <sz val="11"/>
        <rFont val="Arial"/>
        <family val="2"/>
      </rPr>
      <t>2</t>
    </r>
    <r>
      <rPr>
        <sz val="11"/>
        <rFont val="Arial"/>
        <family val="2"/>
      </rPr>
      <t>O/Nm</t>
    </r>
    <r>
      <rPr>
        <vertAlign val="superscript"/>
        <sz val="11"/>
        <rFont val="Arial"/>
        <family val="2"/>
      </rPr>
      <t>3</t>
    </r>
  </si>
  <si>
    <t>At least every three months</t>
  </si>
  <si>
    <t>(11)</t>
  </si>
  <si>
    <r>
      <t>C</t>
    </r>
    <r>
      <rPr>
        <vertAlign val="subscript"/>
        <sz val="11"/>
        <rFont val="Arial"/>
        <family val="2"/>
      </rPr>
      <t>CH4,SG,c,y</t>
    </r>
  </si>
  <si>
    <r>
      <t>Concentration of N</t>
    </r>
    <r>
      <rPr>
        <vertAlign val="subscript"/>
        <sz val="11"/>
        <rFont val="Arial"/>
        <family val="2"/>
      </rPr>
      <t>2</t>
    </r>
    <r>
      <rPr>
        <sz val="11"/>
        <rFont val="Arial"/>
        <family val="2"/>
      </rPr>
      <t>O in stack gas from combustor c in year y</t>
    </r>
  </si>
  <si>
    <r>
      <t>Concentration of CH</t>
    </r>
    <r>
      <rPr>
        <vertAlign val="subscript"/>
        <sz val="11"/>
        <rFont val="Arial"/>
        <family val="2"/>
      </rPr>
      <t>4</t>
    </r>
    <r>
      <rPr>
        <sz val="11"/>
        <rFont val="Arial"/>
        <family val="2"/>
      </rPr>
      <t xml:space="preserve"> in stack gas from combustor c in year y</t>
    </r>
  </si>
  <si>
    <t>More frequent sampling is encouraged</t>
  </si>
  <si>
    <t>(12)</t>
  </si>
  <si>
    <r>
      <t>p</t>
    </r>
    <r>
      <rPr>
        <vertAlign val="subscript"/>
        <sz val="11"/>
        <rFont val="Arial"/>
        <family val="2"/>
      </rPr>
      <t>n,j,y</t>
    </r>
  </si>
  <si>
    <t>Weight fraction</t>
  </si>
  <si>
    <t>Fraction of waste type j in the sample n collected during the year y</t>
  </si>
  <si>
    <t>(13)</t>
  </si>
  <si>
    <r>
      <t>Q</t>
    </r>
    <r>
      <rPr>
        <vertAlign val="subscript"/>
        <sz val="11"/>
        <rFont val="Arial"/>
        <family val="2"/>
      </rPr>
      <t>RDF_SB,COM,y</t>
    </r>
  </si>
  <si>
    <t>tonne/year</t>
  </si>
  <si>
    <t>Sale invoices of the RDF/SB should be kept at the project site. They shall contain customer contact details, physical location of delivery, type, amount (in tons) and purpose of RDF/SB (use as fuel or as material in furniture, etc.). A list of customers and delivered SD amount shall be kept at the project site</t>
  </si>
  <si>
    <t>Weekly</t>
  </si>
  <si>
    <t>(14)</t>
  </si>
  <si>
    <r>
      <t>Q</t>
    </r>
    <r>
      <rPr>
        <vertAlign val="subscript"/>
        <sz val="11"/>
        <rFont val="Arial"/>
        <family val="2"/>
      </rPr>
      <t>RDF,SB,y</t>
    </r>
  </si>
  <si>
    <t>Quantity of RDF/SB produced in year y</t>
  </si>
  <si>
    <t>Weighbridge</t>
  </si>
  <si>
    <t>(15)</t>
  </si>
  <si>
    <r>
      <t>Q</t>
    </r>
    <r>
      <rPr>
        <vertAlign val="subscript"/>
        <sz val="11"/>
        <rFont val="Arial"/>
        <family val="2"/>
      </rPr>
      <t>ww,y</t>
    </r>
  </si>
  <si>
    <r>
      <t>m</t>
    </r>
    <r>
      <rPr>
        <vertAlign val="superscript"/>
        <sz val="11"/>
        <rFont val="Arial"/>
        <family val="2"/>
      </rPr>
      <t>3</t>
    </r>
    <r>
      <rPr>
        <sz val="11"/>
        <rFont val="Arial"/>
        <family val="2"/>
      </rPr>
      <t>/year</t>
    </r>
  </si>
  <si>
    <t>Measured value by flow meter</t>
  </si>
  <si>
    <t>Monthly, aggregated annually</t>
  </si>
  <si>
    <t>If the wastewater is treated aerobically, emissions are assumed to be zero, and hence this parameter does notNeed to be monitored</t>
  </si>
  <si>
    <t>(16)</t>
  </si>
  <si>
    <r>
      <t>P</t>
    </r>
    <r>
      <rPr>
        <vertAlign val="subscript"/>
        <sz val="11"/>
        <rFont val="Arial"/>
        <family val="2"/>
      </rPr>
      <t>COD,y</t>
    </r>
  </si>
  <si>
    <r>
      <t>tCOD / m</t>
    </r>
    <r>
      <rPr>
        <vertAlign val="superscript"/>
        <sz val="11"/>
        <rFont val="Arial"/>
        <family val="2"/>
      </rPr>
      <t>3</t>
    </r>
  </si>
  <si>
    <t>Measured value by purity meter or COD meter</t>
  </si>
  <si>
    <t>Monthly and averaged annually</t>
  </si>
  <si>
    <t>If the wastewater discharge is treated aerobically, emissions are assumed to be zero, and hence this parameter does not need to be monitored</t>
  </si>
  <si>
    <t>(17)</t>
  </si>
  <si>
    <r>
      <t>EF</t>
    </r>
    <r>
      <rPr>
        <vertAlign val="subscript"/>
        <sz val="11"/>
        <rFont val="Arial"/>
        <family val="2"/>
      </rPr>
      <t>CO2,RDF_SB,y</t>
    </r>
  </si>
  <si>
    <r>
      <t>Weighted average CO</t>
    </r>
    <r>
      <rPr>
        <vertAlign val="subscript"/>
        <sz val="11"/>
        <rFont val="Arial"/>
        <family val="2"/>
      </rPr>
      <t>2</t>
    </r>
    <r>
      <rPr>
        <sz val="11"/>
        <rFont val="Arial"/>
        <family val="2"/>
      </rPr>
      <t xml:space="preserve"> emission factor for RDF/SB in year y</t>
    </r>
  </si>
  <si>
    <r>
      <t>tCO</t>
    </r>
    <r>
      <rPr>
        <vertAlign val="subscript"/>
        <sz val="11"/>
        <rFont val="Arial"/>
        <family val="2"/>
      </rPr>
      <t>2</t>
    </r>
    <r>
      <rPr>
        <sz val="11"/>
        <rFont val="Arial"/>
        <family val="2"/>
      </rPr>
      <t xml:space="preserve"> / GJ</t>
    </r>
  </si>
  <si>
    <t>EFCO2,RDF_SB,y is zero for biomass residues, otherwise determine from one of the following sources:</t>
  </si>
  <si>
    <t>For (a): Measurements shall be undertaken in line with national or international fuel standards</t>
  </si>
  <si>
    <t>For (a): the CO2 emission factor shall be obtained for each shipment of RDF/SB exported from the project site for which there is documented evidence that it will be combusted, from which weighted average annual values shall be calculated.
For (b): any future revision of the IPCC Guidelines shall be taken into account.</t>
  </si>
  <si>
    <t>This parameter is required for the procedure to calculate leakage emissions for the combustion of RDF/SB outside the project boundary</t>
  </si>
  <si>
    <t>(18)</t>
  </si>
  <si>
    <r>
      <t>NCV</t>
    </r>
    <r>
      <rPr>
        <vertAlign val="subscript"/>
        <sz val="11"/>
        <rFont val="Arial"/>
        <family val="2"/>
      </rPr>
      <t>RDF_SB,y</t>
    </r>
  </si>
  <si>
    <t>Weighted average netCalorific value of RDF/SB in year y</t>
  </si>
  <si>
    <t>GJ/mass or volume units</t>
  </si>
  <si>
    <t>Measurement is not required for RDF/SB produced wholly from biomass residues, otherwise measurements shall be undertaken in line with national or international fuel standards</t>
  </si>
  <si>
    <t>The NCV shall be obtained for each shipment of RDF/SB exported from the project site for which there is documented evidence that it will be combusted, from which weighted average annual values shall be calculated</t>
  </si>
  <si>
    <t>(19)</t>
  </si>
  <si>
    <r>
      <t>GWP</t>
    </r>
    <r>
      <rPr>
        <vertAlign val="subscript"/>
        <sz val="11"/>
        <rFont val="Arial"/>
        <family val="2"/>
      </rPr>
      <t>CH4</t>
    </r>
  </si>
  <si>
    <t>The global warming potential of methane</t>
  </si>
  <si>
    <r>
      <t>tCO</t>
    </r>
    <r>
      <rPr>
        <vertAlign val="subscript"/>
        <sz val="11"/>
        <rFont val="Arial"/>
        <family val="2"/>
      </rPr>
      <t>2</t>
    </r>
    <r>
      <rPr>
        <sz val="11"/>
        <rFont val="Arial"/>
        <family val="2"/>
      </rPr>
      <t>e/tCH</t>
    </r>
    <r>
      <rPr>
        <vertAlign val="subscript"/>
        <sz val="11"/>
        <rFont val="Arial"/>
        <family val="2"/>
      </rPr>
      <t>4</t>
    </r>
  </si>
  <si>
    <t>It uses data from the IPCC Assessment Report produced by the Intergovernmental Commission on Climate Change. (Intergovernmental Panel on Climate Change or IPCC announced by TGO.</t>
  </si>
  <si>
    <r>
      <rPr>
        <b/>
        <u/>
        <sz val="11"/>
        <rFont val="Arial"/>
        <family val="2"/>
      </rPr>
      <t>For the preparation of project proposal documents</t>
    </r>
    <r>
      <rPr>
        <sz val="11"/>
        <rFont val="Arial"/>
        <family val="2"/>
      </rPr>
      <t xml:space="preserve">
-	Use the latest GWP</t>
    </r>
    <r>
      <rPr>
        <vertAlign val="subscript"/>
        <sz val="11"/>
        <rFont val="Arial"/>
        <family val="2"/>
      </rPr>
      <t>CH4</t>
    </r>
    <r>
      <rPr>
        <sz val="11"/>
        <rFont val="Arial"/>
        <family val="2"/>
      </rPr>
      <t xml:space="preserve"> value as announced by TGO.
</t>
    </r>
    <r>
      <rPr>
        <b/>
        <u/>
        <sz val="11"/>
        <rFont val="Arial"/>
        <family val="2"/>
      </rPr>
      <t>For monitoring the results of reducing emissions</t>
    </r>
    <r>
      <rPr>
        <sz val="11"/>
        <rFont val="Arial"/>
        <family val="2"/>
      </rPr>
      <t xml:space="preserve">
-	Use the value of GWP</t>
    </r>
    <r>
      <rPr>
        <vertAlign val="subscript"/>
        <sz val="11"/>
        <rFont val="Arial"/>
        <family val="2"/>
      </rPr>
      <t>CH4</t>
    </r>
    <r>
      <rPr>
        <sz val="11"/>
        <rFont val="Arial"/>
        <family val="2"/>
      </rPr>
      <t xml:space="preserve"> as announced by TGO. for estimating the amount of greenhouse gases according to the crediting period that has been certified for the amount of greenhouse gases.</t>
    </r>
  </si>
  <si>
    <t>(20)</t>
  </si>
  <si>
    <r>
      <t>GWP</t>
    </r>
    <r>
      <rPr>
        <vertAlign val="subscript"/>
        <sz val="11"/>
        <rFont val="Arial"/>
        <family val="2"/>
      </rPr>
      <t>N2O</t>
    </r>
  </si>
  <si>
    <r>
      <t>tCO</t>
    </r>
    <r>
      <rPr>
        <vertAlign val="subscript"/>
        <sz val="11"/>
        <rFont val="Arial"/>
        <family val="2"/>
      </rPr>
      <t>2</t>
    </r>
    <r>
      <rPr>
        <sz val="11"/>
        <rFont val="Arial"/>
        <family val="2"/>
      </rPr>
      <t>e/tN</t>
    </r>
    <r>
      <rPr>
        <vertAlign val="subscript"/>
        <sz val="11"/>
        <rFont val="Arial"/>
        <family val="2"/>
      </rPr>
      <t>2</t>
    </r>
    <r>
      <rPr>
        <sz val="11"/>
        <rFont val="Arial"/>
        <family val="2"/>
      </rPr>
      <t>O</t>
    </r>
  </si>
  <si>
    <r>
      <rPr>
        <b/>
        <u/>
        <sz val="11"/>
        <rFont val="Arial"/>
        <family val="2"/>
      </rPr>
      <t>For the preparation of project proposal documents</t>
    </r>
    <r>
      <rPr>
        <sz val="11"/>
        <rFont val="Arial"/>
        <family val="2"/>
      </rPr>
      <t xml:space="preserve">
-	Use the latest GWP</t>
    </r>
    <r>
      <rPr>
        <vertAlign val="subscript"/>
        <sz val="11"/>
        <rFont val="Arial"/>
        <family val="2"/>
      </rPr>
      <t>N2O</t>
    </r>
    <r>
      <rPr>
        <sz val="11"/>
        <rFont val="Arial"/>
        <family val="2"/>
      </rPr>
      <t xml:space="preserve"> value as announced by TGO.
</t>
    </r>
    <r>
      <rPr>
        <b/>
        <u/>
        <sz val="11"/>
        <rFont val="Arial"/>
        <family val="2"/>
      </rPr>
      <t>For monitoring the results of reducing emissions</t>
    </r>
    <r>
      <rPr>
        <sz val="11"/>
        <rFont val="Arial"/>
        <family val="2"/>
      </rPr>
      <t xml:space="preserve">
-	Use the value of GWP</t>
    </r>
    <r>
      <rPr>
        <vertAlign val="subscript"/>
        <sz val="11"/>
        <rFont val="Arial"/>
        <family val="2"/>
      </rPr>
      <t>N2O</t>
    </r>
    <r>
      <rPr>
        <sz val="11"/>
        <rFont val="Arial"/>
        <family val="2"/>
      </rPr>
      <t xml:space="preserve"> as announced by TGO. for estimating the amount of greenhouse gases according to the crediting period that has been certified for the amount of greenhouse gases.</t>
    </r>
  </si>
  <si>
    <t>(21)</t>
  </si>
  <si>
    <t>2.Data and parameters monitored from emission from electricity consumption</t>
  </si>
  <si>
    <r>
      <t>EC</t>
    </r>
    <r>
      <rPr>
        <vertAlign val="subscript"/>
        <sz val="11"/>
        <rFont val="Arial"/>
        <family val="2"/>
      </rPr>
      <t>PJ,i,y</t>
    </r>
  </si>
  <si>
    <t>Amount of electricity consumption in the source of electricity j in years y</t>
  </si>
  <si>
    <t>Measured by kWh Meter and continuously measured throughout the follow-up period.
(Amount of electricity deducted from electricity generation for own use before being supplied to the transmission line)</t>
  </si>
  <si>
    <t>Continuous monitoring and at least monthly recording</t>
  </si>
  <si>
    <t>(22)</t>
  </si>
  <si>
    <t>TDL</t>
  </si>
  <si>
    <t>Average technical transmission and distribution losses for providing electricity to source j in year y</t>
  </si>
  <si>
    <t>Option 1 Measurement Report In the case of information on the amount of electricity released from the producer and the amount of electricity received by the consumer
Option 2 uses a Default Value of 0.03 (3%).</t>
  </si>
  <si>
    <t>1) If using Option 1, the project developer will have to monitor the value every year throughout the monitoring of greenhouse gas emissions reductions.
2) If using Option 2, the project developer must use this value throughout the monitoring of greenhouse gas emissions reductions.</t>
  </si>
  <si>
    <t>Defined once in the first year of the credit period.</t>
  </si>
  <si>
    <t>(23)</t>
  </si>
  <si>
    <r>
      <t>EF</t>
    </r>
    <r>
      <rPr>
        <vertAlign val="subscript"/>
        <sz val="11"/>
        <rFont val="Arial"/>
        <family val="2"/>
      </rPr>
      <t>Elec,y</t>
    </r>
  </si>
  <si>
    <r>
      <t>tCO</t>
    </r>
    <r>
      <rPr>
        <vertAlign val="subscript"/>
        <sz val="11"/>
        <rFont val="Arial"/>
        <family val="2"/>
      </rPr>
      <t>2</t>
    </r>
    <r>
      <rPr>
        <sz val="11"/>
        <rFont val="Arial"/>
        <family val="2"/>
      </rPr>
      <t>/MWh</t>
    </r>
  </si>
  <si>
    <t xml:space="preserve">Option A </t>
  </si>
  <si>
    <r>
      <rPr>
        <b/>
        <u/>
        <sz val="11"/>
        <rFont val="Arial"/>
        <family val="2"/>
      </rPr>
      <t>For the preparation of project proposal documents</t>
    </r>
    <r>
      <rPr>
        <sz val="11"/>
        <rFont val="Arial"/>
        <family val="2"/>
      </rPr>
      <t xml:space="preserve">
Use the latest EFElec,y announced by TGO
</t>
    </r>
    <r>
      <rPr>
        <b/>
        <u/>
        <sz val="11"/>
        <rFont val="Arial"/>
        <family val="2"/>
      </rPr>
      <t>For monitoring the results of reducing greenhouse gas emissions</t>
    </r>
    <r>
      <rPr>
        <sz val="11"/>
        <rFont val="Arial"/>
        <family val="2"/>
      </rPr>
      <t xml:space="preserve">
Use the EFElec,y values announced by TGO according to the year of the carbon creditCertification period. However, in the case that the year of the Carbon CreditCertification period does not have EFElec,y values announced by TGO, use the latest EFElec,y values announced by TGO in that year instead.</t>
    </r>
  </si>
  <si>
    <t>(24)</t>
  </si>
  <si>
    <t>3.Data and parameters monitored from emission from composting</t>
  </si>
  <si>
    <t>(25)</t>
  </si>
  <si>
    <t>Option  C</t>
  </si>
  <si>
    <t>Continuously</t>
  </si>
  <si>
    <t>(26)</t>
  </si>
  <si>
    <t>CTt,y</t>
  </si>
  <si>
    <t>Carrying capacity of each truck delivering waste to the composting installation in year y</t>
  </si>
  <si>
    <t>The maximum carrying capacity as stated on the truck’s nameplate is registered by personnel at the entrance gate of the composting installation</t>
  </si>
  <si>
    <t>Applicable to Option 2 in the step “Determination of the quantity of waste composted”
a)	Option 2 from the step “Determination of the quantity of waste composted”;
b)	The highest value of the parameter for the same calendar period of the previous years
These options are applicable for project activities or PoAs, where end users of the subsystems or measures are households/communities/small and medium enterprises (SMEs)</t>
  </si>
  <si>
    <t>(27)</t>
  </si>
  <si>
    <r>
      <t>Q</t>
    </r>
    <r>
      <rPr>
        <vertAlign val="subscript"/>
        <sz val="11"/>
        <rFont val="Arial"/>
        <family val="2"/>
      </rPr>
      <t>c</t>
    </r>
  </si>
  <si>
    <t>Quantity of waste composted in composting cycle c (wet basis)</t>
  </si>
  <si>
    <t>Weighed using weighbridge or any other applicable and calibrated weighing device, e.g. belt-scales</t>
  </si>
  <si>
    <t>Measure the weight of waste for every truck delivery and aggregate for the same composting cycle for which ECC CH4,c or ECCN2O,c is being</t>
  </si>
  <si>
    <t>This is the specific amount of waste treated for the composting cycle c that emission measurements are made for (ECCCH4,c or ECCN2O,c) Applicable to Option 1 in the step “Determination of methane and nitrous oxide emissions from the composting process”b)	The highest value of the parameter for the same calendar period of the previous years
These options are applicable for project activities or PoAs, where end users of the subsystems or measures are households/communities/small and medium enterprises (SMEs)</t>
  </si>
  <si>
    <t>(28)</t>
  </si>
  <si>
    <r>
      <t>ECC</t>
    </r>
    <r>
      <rPr>
        <vertAlign val="subscript"/>
        <sz val="11"/>
        <rFont val="Arial"/>
        <family val="2"/>
      </rPr>
      <t>CH4,c</t>
    </r>
  </si>
  <si>
    <t>Methane  emissions from the composting installation during the composting cycle c</t>
  </si>
  <si>
    <r>
      <t>tCH</t>
    </r>
    <r>
      <rPr>
        <vertAlign val="subscript"/>
        <sz val="11"/>
        <rFont val="Arial"/>
        <family val="2"/>
      </rPr>
      <t xml:space="preserve">4 </t>
    </r>
  </si>
  <si>
    <t>Measurement procedures are specified for closed composting installations and non-closed composting installations: Closed composting installation. Choose between the following two options to measure emissions from a closed-composting system for composting cycle c:
•	Option 1: Measure methane and/or nitrous oxide concentrations, gas velocity, temperature and pressure in the exhaust pipe using appropriate analytical equipment (e.g. FID, IR, FTIR). Gas flow can be calculated from gas velocity and exhaust pipe diameter and has to be corrected for pressure and temperature. Methane and nitrous oxide emissions are obtained by integrating the product of gas flow and methane and nitrous oxide concentrations in the gas over the entire duration of the measurement (one composting cycle) 
•	Option 2: Use the “Tool to determine the mass flow of a greenhouse gas in a gaseous stream”. When applying the tool, the following guidance is given:
o	The gaseous stream the tool shall be applied to is the exhaust gas from the closed composting installation.
o	CH4 and/or N2O are the greenhouse gases for which the mass flow should be determined;
o	Measure the gas flow hourly or at shorter intervals.
o	The simplification offered for calculating the molecular mass of the gaseous stream is valid (equations 3 or 17 in the tool)
Non-closed composting installation (windrows) Measure emissions using a flux box. In a flux box measurement, the concentration increase of CH4 and/or N2O in the box is measured over time and the emission flux from the surface covered by the box is calculated (kilogram CH4 or N2O per square meter per hour). From the measurements made during the cycle, an overall emission flux value can be determined. Emissions during the composting cycle can then be calculated over the time of the composting cycle and the total surface area of the windrow (kg per windrow per hour).
The measurements shall be conducted as follows:
•	Identify at least two measurement Cross sections (across the width), which are spaced equally along the length of the windrow;
In each cross-section, identify five measurement locations equally apart; two on each side of the windrow, and one on the top.
Measurement frequency:
•	Perform at least five measurement events in each measurement site of the windrow during a composting cycle (resulting in at least 50 individual measurements). Measurement events must be at regular time intervals during the composting cycle. 
Identify and repeat invalid measurements
•	Make measurements at each measurement site over at least a continuous one-minute period, with consecutive concentration readings stored at a frequency of at least one per second;
•	Identify if concentration increase is constant in time. If it is constant, then the measurement is valid. If the rate of increase is notConstant, then this indicates a build-up of pressure in the flux box and the measurement is invalid and must be repeated.
Identify the overall flux rate for the composting cycle
•	Identify the 80% confidence interval for all measurement made during a composting cycle (this is at least 50 measurements);
•	Identify an overall flux rate as the upper value in the 80% confidence interval
Note: When measuring emissions using a flux box, the use of SF6 is strictly banned</t>
  </si>
  <si>
    <t>Measure at least one composting cycle per climatic season, and at least two cycles in one climatic season. This means there are at least three measurements of ECCCH4,cc/ECCN2O,cc in each year in the case of two seasons</t>
  </si>
  <si>
    <t>Applicable to Option 1 in the step “Determination of methane and nitrous oxide emissions from the composting process”
These options are applicable for project activities or PoAs, where end users of the subsystems or measures are households/communities/small and medium enterprises (SMEs)</t>
  </si>
  <si>
    <t>(29)</t>
  </si>
  <si>
    <r>
      <t>ECC</t>
    </r>
    <r>
      <rPr>
        <vertAlign val="subscript"/>
        <sz val="11"/>
        <rFont val="Arial"/>
        <family val="2"/>
      </rPr>
      <t>N2O,c</t>
    </r>
  </si>
  <si>
    <r>
      <t>tN</t>
    </r>
    <r>
      <rPr>
        <vertAlign val="subscript"/>
        <sz val="11"/>
        <rFont val="Arial"/>
        <family val="2"/>
      </rPr>
      <t>2</t>
    </r>
    <r>
      <rPr>
        <sz val="11"/>
        <rFont val="Arial"/>
        <family val="2"/>
      </rPr>
      <t>O</t>
    </r>
    <r>
      <rPr>
        <vertAlign val="subscript"/>
        <sz val="11"/>
        <rFont val="Arial"/>
        <family val="2"/>
      </rPr>
      <t xml:space="preserve"> </t>
    </r>
  </si>
  <si>
    <t>(30)</t>
  </si>
  <si>
    <r>
      <t>COD</t>
    </r>
    <r>
      <rPr>
        <vertAlign val="subscript"/>
        <sz val="11"/>
        <rFont val="Arial"/>
        <family val="2"/>
      </rPr>
      <t>RO,y</t>
    </r>
  </si>
  <si>
    <t>Average COD of the run-off wastewater from the co-composting installation valid for year y
Average COD of the wastewater co-composted valid for year y</t>
  </si>
  <si>
    <t>•	Measure the COD according to national or international standards in wastewater samples leaving the system from unfiltered run-off wastewater.
•	The location for taking the sample depends on the collection system:
	If there is a dedicated drainage system for collecting only the run-off wastewater from the composting installation, then the sample should be taken from this system;
	If there is no dedicated drainage system, then the sample should be taken from run-off wastewater exiting the installation and before entering a drainage system thatCollects run-off from other sites as well as the composting installation (if applicable)</t>
  </si>
  <si>
    <t>Monthly</t>
  </si>
  <si>
    <t>An example of an international standard is ISO 6060:1989 “Water quality -- Determination of the chemical oxygen demand”. Applicable to Option 1 of the step “Determination of emissions from run-off wastewater (PERO,y)"
These options are applicable for project activities or PoAs, where end users of the subsystems or measures are households/communities/small and medium enterprises (SMEs)</t>
  </si>
  <si>
    <t>(31)</t>
  </si>
  <si>
    <r>
      <t>COD</t>
    </r>
    <r>
      <rPr>
        <vertAlign val="subscript"/>
        <sz val="11"/>
        <rFont val="Arial"/>
        <family val="2"/>
      </rPr>
      <t>wastewater,y</t>
    </r>
  </si>
  <si>
    <t>(32)</t>
  </si>
  <si>
    <r>
      <t>Q</t>
    </r>
    <r>
      <rPr>
        <vertAlign val="subscript"/>
        <sz val="11"/>
        <rFont val="Arial"/>
        <family val="2"/>
      </rPr>
      <t>RO,y</t>
    </r>
  </si>
  <si>
    <r>
      <t>m</t>
    </r>
    <r>
      <rPr>
        <vertAlign val="superscript"/>
        <sz val="11"/>
        <rFont val="Arial"/>
        <family val="2"/>
      </rPr>
      <t>3</t>
    </r>
    <r>
      <rPr>
        <sz val="11"/>
        <rFont val="Arial"/>
        <family val="2"/>
      </rPr>
      <t xml:space="preserve"> / year</t>
    </r>
  </si>
  <si>
    <t>Volume of run-off wastewater from the co-composting installation in year y</t>
  </si>
  <si>
    <t>Measurement procedures are distinguished based on whether the composting installation is roofed and whether it has a dedicated drainage system (meaning a system that only collects run-off wastewater from the composting installation and not from other areas or sites as well).
•	If run-off wastewater is collected in a dedicated drainage system, then measure the accumulative volume flow over time using a flow meter. If the site is unroofed, then also measure the rainfall precipitation on the surface of the composting installation. In the situation that the flow meter fails at an unroofed site (such as during a severe storm event), then for the period of time that the flow meter failed, substitute this missing data from the flow meter with the volume of precipitation on the surface of the composting installation. This is estimated as the amount of rainfall multiplied by the surface area of the site;
•	If there is no dedicated drainage system and a roof covering the composting installation then QRO,y is the annual volume of wastewater applied (Qwastewater,y) subtracted by the amount absorbed by the compost. The amount of wastewater absorbed is assumed to be the weight of the compost (Qcomp, y) multiplied by a default factor of 0.15 t/m3 ;
•	If there is no dedicated drainage system and no roof covering the composting installation, then the annual volume of rainfall precipitation on the surface of the composting installation must be added to the amount of wastewater applied in excess of the amount absorbed by the compost, as calculated in the bullet points above.</t>
  </si>
  <si>
    <t>Applicable to the step “Determination of emissions from run-off wastewater (PERO,y)"</t>
  </si>
  <si>
    <t>(33)</t>
  </si>
  <si>
    <r>
      <t>Q</t>
    </r>
    <r>
      <rPr>
        <vertAlign val="subscript"/>
        <sz val="11"/>
        <rFont val="Arial"/>
        <family val="2"/>
      </rPr>
      <t>wastewater,y</t>
    </r>
  </si>
  <si>
    <r>
      <t>m</t>
    </r>
    <r>
      <rPr>
        <vertAlign val="superscript"/>
        <sz val="11"/>
        <rFont val="Arial"/>
        <family val="2"/>
      </rPr>
      <t>3</t>
    </r>
    <r>
      <rPr>
        <sz val="11"/>
        <rFont val="Arial"/>
        <family val="2"/>
      </rPr>
      <t xml:space="preserve"> / yr</t>
    </r>
  </si>
  <si>
    <t>Amount of wastewater co-composted in year y</t>
  </si>
  <si>
    <t>Flow meter</t>
  </si>
  <si>
    <t>Monthly aggregated annually</t>
  </si>
  <si>
    <t>Applicable to Option 2 in the step “Determination of emissions from run-off wastewater (PERO,y)” and shall be used to estimate QRO,y for the situation there is no dedicated drainage systemApplicable to Option 2 in the step “Determination of emissions from run-off wastewater (PERO,y)” and shall be used to estimate QRO,y for the situation there is no dedicated drainage systemb)	The highest value of the parameter for the same calendar period of the previous years
These options are applicable for project activities or PoAs, where end users of the subsystems or measures are households/communities/small and medium enterprises (SMEs)</t>
  </si>
  <si>
    <t>(34)</t>
  </si>
  <si>
    <t>Average COD of wastewater co-composted valid for year y</t>
  </si>
  <si>
    <t>Measure the COD according to national or international standards in liquid samples that are taken in a representative way from unfiltered wastewater. CODwastewater,y is the average of the COD measurements of the 12 samples taken in year y</t>
  </si>
  <si>
    <t>Applicable to Option 2 in the step “Determination of emissions from run-off wastewater (PERO,y)"</t>
  </si>
  <si>
    <t>4.Data and parameters monitored from emission from anaerobic digesters</t>
  </si>
  <si>
    <t>(35)</t>
  </si>
  <si>
    <r>
      <t>Q</t>
    </r>
    <r>
      <rPr>
        <vertAlign val="subscript"/>
        <sz val="11"/>
        <rFont val="Arial"/>
        <family val="2"/>
      </rPr>
      <t>biogas,y</t>
    </r>
  </si>
  <si>
    <r>
      <t>Nm</t>
    </r>
    <r>
      <rPr>
        <vertAlign val="superscript"/>
        <sz val="11"/>
        <rFont val="Arial"/>
        <family val="2"/>
      </rPr>
      <t>3</t>
    </r>
    <r>
      <rPr>
        <sz val="11"/>
        <rFont val="Arial"/>
        <family val="2"/>
      </rPr>
      <t xml:space="preserve"> biogas/year</t>
    </r>
  </si>
  <si>
    <t>Amount of biogas collected at the digester outlet in year y</t>
  </si>
  <si>
    <t>The volumetric flow measurement should always refer to the actual pressure and temperature. Instruments with recordable electronic signal (analogical or digital) are required</t>
  </si>
  <si>
    <t>Continuously measurement by the flow meter. Data to be aggregated monthly and yearly</t>
  </si>
  <si>
    <t xml:space="preserve">N/A
</t>
  </si>
  <si>
    <t>(36)</t>
  </si>
  <si>
    <t>Average chemical oxygen demand (COD) of the liquid digestate in year y</t>
  </si>
  <si>
    <t>Manual collection of samples and laboratory analysis</t>
  </si>
  <si>
    <r>
      <t>Q</t>
    </r>
    <r>
      <rPr>
        <vertAlign val="subscript"/>
        <sz val="11"/>
        <rFont val="Arial"/>
        <family val="2"/>
      </rPr>
      <t>stored,y</t>
    </r>
  </si>
  <si>
    <t>Using flow meters</t>
  </si>
  <si>
    <t>Continuously and aggregated annually</t>
  </si>
  <si>
    <t>Applicable to Option 1 in the section “Determining LEstorage,y for liquid digestate”</t>
  </si>
  <si>
    <r>
      <t xml:space="preserve">Table 3: Parameters to be monitored </t>
    </r>
    <r>
      <rPr>
        <b/>
        <i/>
        <sz val="11"/>
        <color indexed="8"/>
        <rFont val="Arial"/>
        <family val="2"/>
      </rPr>
      <t>ex post</t>
    </r>
    <r>
      <rPr>
        <b/>
        <sz val="11"/>
        <color indexed="8"/>
        <rFont val="Arial"/>
        <family val="2"/>
      </rPr>
      <t xml:space="preserve"> (Leakage Emissions)</t>
    </r>
  </si>
  <si>
    <t>The global warming potential of nitrus oxide</t>
  </si>
  <si>
    <t>2. Calculations for reference emissions</t>
  </si>
  <si>
    <t>Average baseline methane conversion factor (fraction) in year y</t>
  </si>
  <si>
    <r>
      <t xml:space="preserve">Reference emissions during the period </t>
    </r>
    <r>
      <rPr>
        <sz val="11"/>
        <color rgb="FF000000"/>
        <rFont val="Arial"/>
        <family val="2"/>
      </rPr>
      <t xml:space="preserve"> (in year y ) </t>
    </r>
  </si>
  <si>
    <r>
      <t xml:space="preserve">Emission reductions during the period </t>
    </r>
    <r>
      <rPr>
        <i/>
        <sz val="11"/>
        <color indexed="8"/>
        <rFont val="Arial"/>
        <family val="2"/>
      </rPr>
      <t xml:space="preserve"> </t>
    </r>
    <r>
      <rPr>
        <sz val="11"/>
        <color rgb="FF000000"/>
        <rFont val="Arial"/>
        <family val="2"/>
      </rPr>
      <t xml:space="preserve">(in year y ) </t>
    </r>
  </si>
  <si>
    <t>REy</t>
  </si>
  <si>
    <t xml:space="preserve">Baseline emissions in year y  </t>
  </si>
  <si>
    <t xml:space="preserve">Baseline emissions of methane from the SWDS  in year y </t>
  </si>
  <si>
    <t xml:space="preserve">Baseline methane emissions from anaerobic treatment of the wastewater in open anaerobic lagoons or of sludge in sludge pits in the absence of the project activity   in year y </t>
  </si>
  <si>
    <r>
      <t>BE</t>
    </r>
    <r>
      <rPr>
        <vertAlign val="subscript"/>
        <sz val="11"/>
        <color rgb="FF000000"/>
        <rFont val="Aptos Narrow"/>
        <family val="2"/>
      </rPr>
      <t>y</t>
    </r>
  </si>
  <si>
    <t xml:space="preserve">Discount factor to account for the rate of compliance of a regulatory requirement that mandates the use of alternative waste treatment process t </t>
  </si>
  <si>
    <t xml:space="preserve">Baseline emissions of methane from the SWDS   during the period  (in year y ) </t>
  </si>
  <si>
    <t xml:space="preserve">Baseline methane emissions from anaerobic treatment of the wastewater in open anaerobic lagoons or of sludge in sludge pits in the absence of the project activity during the period   (in year y ) </t>
  </si>
  <si>
    <t xml:space="preserve">Amount of methane produced from wastewater in year y after the implementation of the project activity  during the period   (in year y ) </t>
  </si>
  <si>
    <t xml:space="preserve">Baseline methane emissions determined using the Methane Conversion Factor during the period   (in year y ) </t>
  </si>
  <si>
    <t xml:space="preserve">Quantity of methane produced in the digester during the period  (in year y ) </t>
  </si>
  <si>
    <t xml:space="preserve">Amount of biogas collected at the digester outlet   during the period   (in year y ) </t>
  </si>
  <si>
    <t xml:space="preserve">Default value for the fraction of methane in the biogas during the period   (in year y ) </t>
  </si>
  <si>
    <t xml:space="preserve">Density of methane atNormal conditions during the period   (in year y ) </t>
  </si>
  <si>
    <t>cal /K-mol</t>
  </si>
  <si>
    <t>cal/mol</t>
  </si>
  <si>
    <t>Activation energy constant</t>
  </si>
  <si>
    <r>
      <t xml:space="preserve">Project emissions during the period </t>
    </r>
    <r>
      <rPr>
        <sz val="11"/>
        <color rgb="FF000000"/>
        <rFont val="Arial"/>
        <family val="2"/>
      </rPr>
      <t>(in year y)</t>
    </r>
  </si>
  <si>
    <t>from T-VER-P-TOOL 02-05</t>
  </si>
  <si>
    <t xml:space="preserve">Net Calorific value of RDF/SB in year y </t>
  </si>
  <si>
    <r>
      <t>4.3.1.2  Project emissions of CH</t>
    </r>
    <r>
      <rPr>
        <vertAlign val="subscript"/>
        <sz val="11"/>
        <color rgb="FF000000"/>
        <rFont val="Arial"/>
        <family val="2"/>
      </rPr>
      <t>4</t>
    </r>
    <r>
      <rPr>
        <sz val="11"/>
        <color indexed="8"/>
        <rFont val="Arial"/>
        <family val="2"/>
      </rPr>
      <t xml:space="preserve"> and N</t>
    </r>
    <r>
      <rPr>
        <vertAlign val="subscript"/>
        <sz val="11"/>
        <color rgb="FF000000"/>
        <rFont val="Arial"/>
        <family val="2"/>
      </rPr>
      <t>2</t>
    </r>
    <r>
      <rPr>
        <sz val="11"/>
        <color indexed="8"/>
        <rFont val="Arial"/>
        <family val="2"/>
      </rPr>
      <t xml:space="preserve">O from combustion within the project boundary </t>
    </r>
  </si>
  <si>
    <r>
      <t>Project emissions of CO</t>
    </r>
    <r>
      <rPr>
        <vertAlign val="subscript"/>
        <sz val="11"/>
        <color rgb="FF000000"/>
        <rFont val="Arial"/>
        <family val="2"/>
      </rPr>
      <t>2</t>
    </r>
    <r>
      <rPr>
        <sz val="11"/>
        <color indexed="8"/>
        <rFont val="Arial"/>
        <family val="2"/>
      </rPr>
      <t xml:space="preserve"> from combustion within the project boundary associated with combustor c in year y</t>
    </r>
  </si>
  <si>
    <r>
      <t>Project emissions of CH</t>
    </r>
    <r>
      <rPr>
        <vertAlign val="subscript"/>
        <sz val="11"/>
        <color rgb="FF000000"/>
        <rFont val="Arial"/>
        <family val="2"/>
      </rPr>
      <t>4</t>
    </r>
    <r>
      <rPr>
        <sz val="11"/>
        <color indexed="8"/>
        <rFont val="Arial"/>
        <family val="2"/>
      </rPr>
      <t xml:space="preserve"> and N</t>
    </r>
    <r>
      <rPr>
        <vertAlign val="subscript"/>
        <sz val="11"/>
        <color rgb="FF000000"/>
        <rFont val="Arial"/>
        <family val="2"/>
      </rPr>
      <t>2</t>
    </r>
    <r>
      <rPr>
        <sz val="11"/>
        <color indexed="8"/>
        <rFont val="Arial"/>
        <family val="2"/>
      </rPr>
      <t>O from combustion within the project boundary associated with combustor c in year y</t>
    </r>
  </si>
  <si>
    <r>
      <t>4.3.1.1  Project emissions of CO</t>
    </r>
    <r>
      <rPr>
        <vertAlign val="subscript"/>
        <sz val="11"/>
        <color rgb="FF000000"/>
        <rFont val="Arial"/>
        <family val="2"/>
      </rPr>
      <t>2</t>
    </r>
    <r>
      <rPr>
        <sz val="11"/>
        <color indexed="8"/>
        <rFont val="Arial"/>
        <family val="2"/>
      </rPr>
      <t xml:space="preserve"> from combustion within the project boundary</t>
    </r>
  </si>
  <si>
    <r>
      <t>Project emissions of CH</t>
    </r>
    <r>
      <rPr>
        <vertAlign val="subscript"/>
        <sz val="11"/>
        <color rgb="FF000000"/>
        <rFont val="Arial"/>
        <family val="2"/>
      </rPr>
      <t>4</t>
    </r>
    <r>
      <rPr>
        <sz val="11"/>
        <color indexed="8"/>
        <rFont val="Arial"/>
        <family val="2"/>
      </rPr>
      <t xml:space="preserve"> and N</t>
    </r>
    <r>
      <rPr>
        <vertAlign val="subscript"/>
        <sz val="11"/>
        <color rgb="FF000000"/>
        <rFont val="Arial"/>
        <family val="2"/>
      </rPr>
      <t>2</t>
    </r>
    <r>
      <rPr>
        <sz val="11"/>
        <color indexed="8"/>
        <rFont val="Arial"/>
        <family val="2"/>
      </rPr>
      <t xml:space="preserve">O from combustion within the project boundary of fossil carbon in combustor c in year y </t>
    </r>
  </si>
  <si>
    <r>
      <t>Global Warming Potential of CH</t>
    </r>
    <r>
      <rPr>
        <vertAlign val="subscript"/>
        <sz val="11"/>
        <color rgb="FF000000"/>
        <rFont val="Arial"/>
        <family val="2"/>
      </rPr>
      <t>4</t>
    </r>
    <r>
      <rPr>
        <sz val="11"/>
        <color indexed="8"/>
        <rFont val="Arial"/>
        <family val="2"/>
      </rPr>
      <t xml:space="preserve"> </t>
    </r>
  </si>
  <si>
    <r>
      <t>Emission factor for N</t>
    </r>
    <r>
      <rPr>
        <vertAlign val="subscript"/>
        <sz val="11"/>
        <color rgb="FF000000"/>
        <rFont val="Arial"/>
        <family val="2"/>
      </rPr>
      <t>2</t>
    </r>
    <r>
      <rPr>
        <sz val="11"/>
        <color indexed="8"/>
        <rFont val="Arial"/>
        <family val="2"/>
      </rPr>
      <t xml:space="preserve">O associated with waste treatment process t </t>
    </r>
  </si>
  <si>
    <r>
      <t>Emission factor for CH</t>
    </r>
    <r>
      <rPr>
        <vertAlign val="subscript"/>
        <sz val="11"/>
        <color rgb="FF000000"/>
        <rFont val="Arial"/>
        <family val="2"/>
      </rPr>
      <t>4</t>
    </r>
    <r>
      <rPr>
        <sz val="11"/>
        <color indexed="8"/>
        <rFont val="Arial"/>
        <family val="2"/>
      </rPr>
      <t xml:space="preserve"> associated with treatment process t </t>
    </r>
  </si>
  <si>
    <r>
      <t>Global Warming Potential of CH</t>
    </r>
    <r>
      <rPr>
        <vertAlign val="subscript"/>
        <sz val="11"/>
        <color rgb="FF000000"/>
        <rFont val="Arial"/>
        <family val="2"/>
      </rPr>
      <t xml:space="preserve">4 </t>
    </r>
  </si>
  <si>
    <t>from T-VER-P-TOOL-02-04</t>
  </si>
  <si>
    <r>
      <t>Emissions of N</t>
    </r>
    <r>
      <rPr>
        <vertAlign val="subscript"/>
        <sz val="16"/>
        <color theme="1"/>
        <rFont val="Browallia New"/>
        <family val="2"/>
      </rPr>
      <t>2</t>
    </r>
    <r>
      <rPr>
        <sz val="16"/>
        <color theme="1"/>
        <rFont val="Browallia New"/>
        <family val="2"/>
      </rPr>
      <t>O and CH</t>
    </r>
    <r>
      <rPr>
        <vertAlign val="subscript"/>
        <sz val="16"/>
        <color theme="1"/>
        <rFont val="Browallia New"/>
        <family val="2"/>
      </rPr>
      <t>4</t>
    </r>
    <r>
      <rPr>
        <sz val="16"/>
        <color theme="1"/>
        <rFont val="Browallia New"/>
        <family val="2"/>
      </rPr>
      <t xml:space="preserve"> from combustion of RDF/SB are neglected because they are considered very minor. Consequently, PE</t>
    </r>
    <r>
      <rPr>
        <vertAlign val="subscript"/>
        <sz val="16"/>
        <color theme="1"/>
        <rFont val="Browallia New"/>
        <family val="2"/>
      </rPr>
      <t>COM_CH4,N2O,c,y</t>
    </r>
    <r>
      <rPr>
        <sz val="16"/>
        <color theme="1"/>
        <rFont val="Browallia New"/>
        <family val="2"/>
      </rPr>
      <t xml:space="preserve"> = 0</t>
    </r>
  </si>
  <si>
    <r>
      <t>PE</t>
    </r>
    <r>
      <rPr>
        <vertAlign val="subscript"/>
        <sz val="11"/>
        <color rgb="FF000000"/>
        <rFont val="Arial"/>
        <family val="2"/>
      </rPr>
      <t>CH4,y</t>
    </r>
  </si>
  <si>
    <r>
      <t>Project emissions of methane from the anaerobic digester in year y (tCO</t>
    </r>
    <r>
      <rPr>
        <vertAlign val="subscript"/>
        <sz val="11"/>
        <color rgb="FF000000"/>
        <rFont val="Arial"/>
        <family val="2"/>
      </rPr>
      <t>2</t>
    </r>
    <r>
      <rPr>
        <sz val="11"/>
        <color indexed="8"/>
        <rFont val="Arial"/>
        <family val="2"/>
      </rPr>
      <t xml:space="preserve">eq/year)
</t>
    </r>
  </si>
  <si>
    <t>T-VER-P-TOOL-02-01 (Calculation Process Sheet) [Attachment to Project Design Document]</t>
  </si>
  <si>
    <t>1. Greenhouse gas emissions from the use of fossil fuels</t>
  </si>
  <si>
    <t>1.1 Project emissions from fossil fuel consumption</t>
  </si>
  <si>
    <t>Fuel type</t>
  </si>
  <si>
    <r>
      <t>tCO</t>
    </r>
    <r>
      <rPr>
        <vertAlign val="subscript"/>
        <sz val="11"/>
        <color rgb="FF000000"/>
        <rFont val="Arial"/>
        <family val="2"/>
      </rPr>
      <t>2</t>
    </r>
    <r>
      <rPr>
        <sz val="11"/>
        <color indexed="8"/>
        <rFont val="Arial"/>
        <family val="2"/>
      </rPr>
      <t>/year</t>
    </r>
  </si>
  <si>
    <r>
      <t>PE</t>
    </r>
    <r>
      <rPr>
        <vertAlign val="subscript"/>
        <sz val="16"/>
        <color theme="1"/>
        <rFont val="Browallia New"/>
        <family val="2"/>
      </rPr>
      <t>FF,j,y</t>
    </r>
  </si>
  <si>
    <t>Project emissions from fossil fuel consumption in process j in the year y</t>
  </si>
  <si>
    <t>Quantity of fuel type i combusted in process j in the year y (mass or volume unit/y)</t>
  </si>
  <si>
    <t>unit/y</t>
  </si>
  <si>
    <r>
      <t>FC</t>
    </r>
    <r>
      <rPr>
        <vertAlign val="subscript"/>
        <sz val="16"/>
        <color theme="1"/>
        <rFont val="Browallia New"/>
        <family val="2"/>
      </rPr>
      <t>i,j,y</t>
    </r>
  </si>
  <si>
    <r>
      <t>CO</t>
    </r>
    <r>
      <rPr>
        <vertAlign val="subscript"/>
        <sz val="11"/>
        <color rgb="FF000000"/>
        <rFont val="Arial"/>
        <family val="2"/>
      </rPr>
      <t>2</t>
    </r>
    <r>
      <rPr>
        <sz val="11"/>
        <color indexed="8"/>
        <rFont val="Arial"/>
        <family val="2"/>
      </rPr>
      <t xml:space="preserve"> emission coefficient of fuel type i in the year y (tCO</t>
    </r>
    <r>
      <rPr>
        <vertAlign val="subscript"/>
        <sz val="11"/>
        <color rgb="FF000000"/>
        <rFont val="Arial"/>
        <family val="2"/>
      </rPr>
      <t>2</t>
    </r>
    <r>
      <rPr>
        <sz val="11"/>
        <color indexed="8"/>
        <rFont val="Arial"/>
        <family val="2"/>
      </rPr>
      <t xml:space="preserve">/mass or volume unit) </t>
    </r>
  </si>
  <si>
    <r>
      <t>tCO</t>
    </r>
    <r>
      <rPr>
        <vertAlign val="subscript"/>
        <sz val="11"/>
        <color rgb="FF000000"/>
        <rFont val="Arial"/>
        <family val="2"/>
      </rPr>
      <t>2</t>
    </r>
    <r>
      <rPr>
        <sz val="11"/>
        <color indexed="8"/>
        <rFont val="Arial"/>
        <family val="2"/>
      </rPr>
      <t>/unit</t>
    </r>
  </si>
  <si>
    <r>
      <t>COEF</t>
    </r>
    <r>
      <rPr>
        <vertAlign val="subscript"/>
        <sz val="16"/>
        <color theme="1"/>
        <rFont val="Browallia New"/>
        <family val="2"/>
      </rPr>
      <t>i,y</t>
    </r>
  </si>
  <si>
    <t>Fuel types combusted in process j in the year y</t>
  </si>
  <si>
    <t>i</t>
  </si>
  <si>
    <t>1.2 Leakage emissions</t>
  </si>
  <si>
    <r>
      <t>LE</t>
    </r>
    <r>
      <rPr>
        <vertAlign val="subscript"/>
        <sz val="16"/>
        <color theme="1"/>
        <rFont val="Browallia New"/>
        <family val="2"/>
      </rPr>
      <t>FF,y</t>
    </r>
  </si>
  <si>
    <t>Leakage emissions in year y</t>
  </si>
  <si>
    <t>Amount of fossil fuel type i used to transport biomass in the year y (mass or volume unit/y)</t>
  </si>
  <si>
    <r>
      <t>FC</t>
    </r>
    <r>
      <rPr>
        <vertAlign val="subscript"/>
        <sz val="16"/>
        <color theme="1"/>
        <rFont val="Browallia New"/>
        <family val="2"/>
      </rPr>
      <t>TR,i,y</t>
    </r>
  </si>
  <si>
    <r>
      <t>1.3 The CO</t>
    </r>
    <r>
      <rPr>
        <vertAlign val="subscript"/>
        <sz val="11"/>
        <color rgb="FF000000"/>
        <rFont val="Arial"/>
        <family val="2"/>
      </rPr>
      <t>2</t>
    </r>
    <r>
      <rPr>
        <sz val="11"/>
        <color indexed="8"/>
        <rFont val="Arial"/>
        <family val="2"/>
      </rPr>
      <t xml:space="preserve"> emission coefficient</t>
    </r>
  </si>
  <si>
    <t>Option 1: The CO2 emission coefficient COEFi,y is calculated based on the chemical composition of the fossil fuel type i,</t>
  </si>
  <si>
    <t xml:space="preserve">Case 1: If FCi,j,y and FCTR,i,y are measured in a mass unit:
</t>
  </si>
  <si>
    <t>Weighted average mass fraction of carbon in fuel type i in year y (tC/mass unit of the fuel)</t>
  </si>
  <si>
    <t>tC/unit</t>
  </si>
  <si>
    <r>
      <t>w</t>
    </r>
    <r>
      <rPr>
        <vertAlign val="subscript"/>
        <sz val="16"/>
        <color theme="1"/>
        <rFont val="Browallia New"/>
        <family val="2"/>
      </rPr>
      <t>C,i,y</t>
    </r>
  </si>
  <si>
    <r>
      <t>Case 2: If FCi,j,y and FC</t>
    </r>
    <r>
      <rPr>
        <vertAlign val="subscript"/>
        <sz val="11"/>
        <color rgb="FFFF0000"/>
        <rFont val="Arial"/>
        <family val="2"/>
      </rPr>
      <t>TR,i,y</t>
    </r>
    <r>
      <rPr>
        <sz val="11"/>
        <color rgb="FFFF0000"/>
        <rFont val="Arial"/>
        <family val="2"/>
      </rPr>
      <t xml:space="preserve"> are measured in a volume unit:
</t>
    </r>
  </si>
  <si>
    <r>
      <t>CO</t>
    </r>
    <r>
      <rPr>
        <vertAlign val="subscript"/>
        <sz val="11"/>
        <color rgb="FF000000"/>
        <rFont val="Arial"/>
        <family val="2"/>
      </rPr>
      <t>2</t>
    </r>
    <r>
      <rPr>
        <sz val="11"/>
        <color indexed="8"/>
        <rFont val="Arial"/>
        <family val="2"/>
      </rPr>
      <t xml:space="preserve"> emission coefficient of fuel type i in the year y (tCO</t>
    </r>
    <r>
      <rPr>
        <vertAlign val="subscript"/>
        <sz val="11"/>
        <color rgb="FF000000"/>
        <rFont val="Arial"/>
        <family val="2"/>
      </rPr>
      <t>2</t>
    </r>
    <r>
      <rPr>
        <sz val="11"/>
        <color indexed="8"/>
        <rFont val="Arial"/>
        <family val="2"/>
      </rPr>
      <t xml:space="preserve">/volume unit) </t>
    </r>
  </si>
  <si>
    <r>
      <t>tCO</t>
    </r>
    <r>
      <rPr>
        <vertAlign val="subscript"/>
        <sz val="11"/>
        <color rgb="FF000000"/>
        <rFont val="Arial"/>
        <family val="2"/>
      </rPr>
      <t>2</t>
    </r>
    <r>
      <rPr>
        <sz val="11"/>
        <color indexed="8"/>
        <rFont val="Arial"/>
        <family val="2"/>
      </rPr>
      <t>/volume unit</t>
    </r>
  </si>
  <si>
    <t>Weighted average density of fuel type i in year y (volume unit of the fuel)</t>
  </si>
  <si>
    <t>tC/volume unit</t>
  </si>
  <si>
    <r>
      <t>р</t>
    </r>
    <r>
      <rPr>
        <vertAlign val="subscript"/>
        <sz val="16"/>
        <color theme="1"/>
        <rFont val="Tahoma"/>
        <family val="2"/>
      </rPr>
      <t>i,y</t>
    </r>
  </si>
  <si>
    <r>
      <t>Option 2: The CO</t>
    </r>
    <r>
      <rPr>
        <vertAlign val="subscript"/>
        <sz val="11"/>
        <color rgb="FF000000"/>
        <rFont val="Arial"/>
        <family val="2"/>
      </rPr>
      <t>2</t>
    </r>
    <r>
      <rPr>
        <sz val="11"/>
        <color indexed="8"/>
        <rFont val="Arial"/>
        <family val="2"/>
      </rPr>
      <t xml:space="preserve"> emission coefficient COEF</t>
    </r>
    <r>
      <rPr>
        <vertAlign val="subscript"/>
        <sz val="11"/>
        <color rgb="FF000000"/>
        <rFont val="Arial"/>
        <family val="2"/>
      </rPr>
      <t>i,y</t>
    </r>
    <r>
      <rPr>
        <sz val="11"/>
        <color indexed="8"/>
        <rFont val="Arial"/>
        <family val="2"/>
      </rPr>
      <t xml:space="preserve"> is calculated based on net calorific value and CO</t>
    </r>
    <r>
      <rPr>
        <vertAlign val="subscript"/>
        <sz val="11"/>
        <color rgb="FF000000"/>
        <rFont val="Arial"/>
        <family val="2"/>
      </rPr>
      <t>2</t>
    </r>
    <r>
      <rPr>
        <sz val="11"/>
        <color indexed="8"/>
        <rFont val="Arial"/>
        <family val="2"/>
      </rPr>
      <t xml:space="preserve"> emission factor of the fuel type i,</t>
    </r>
  </si>
  <si>
    <t>Weighted average net calorific value of the fuel type i in year y (GJ/mass or volume unit)</t>
  </si>
  <si>
    <t>GJ/unit</t>
  </si>
  <si>
    <r>
      <t>NCV</t>
    </r>
    <r>
      <rPr>
        <vertAlign val="subscript"/>
        <sz val="16"/>
        <color theme="1"/>
        <rFont val="Browallia New"/>
        <family val="2"/>
      </rPr>
      <t>i,y</t>
    </r>
  </si>
  <si>
    <t xml:space="preserve">Weighted average CO2 emission factor of fuel type i in year y </t>
  </si>
  <si>
    <r>
      <t>tCO</t>
    </r>
    <r>
      <rPr>
        <vertAlign val="subscript"/>
        <sz val="11"/>
        <color rgb="FF000000"/>
        <rFont val="Arial"/>
        <family val="2"/>
      </rPr>
      <t>2</t>
    </r>
    <r>
      <rPr>
        <sz val="11"/>
        <color indexed="8"/>
        <rFont val="Arial"/>
        <family val="2"/>
      </rPr>
      <t>/GJ</t>
    </r>
  </si>
  <si>
    <r>
      <t>EF</t>
    </r>
    <r>
      <rPr>
        <vertAlign val="subscript"/>
        <sz val="11"/>
        <color rgb="FF000000"/>
        <rFont val="Arial"/>
        <family val="2"/>
      </rPr>
      <t>CO2,i,y</t>
    </r>
  </si>
  <si>
    <t>or from T-VER-P-TOOL-02-01</t>
  </si>
  <si>
    <r>
      <t>5.2.2    Determination of leakage emissions associate with composting digestate (LE</t>
    </r>
    <r>
      <rPr>
        <vertAlign val="subscript"/>
        <sz val="11"/>
        <color rgb="FF000000"/>
        <rFont val="Arial"/>
        <family val="2"/>
      </rPr>
      <t>COMP,y</t>
    </r>
    <r>
      <rPr>
        <sz val="11"/>
        <color indexed="8"/>
        <rFont val="Arial"/>
        <family val="2"/>
      </rPr>
      <t>)</t>
    </r>
  </si>
  <si>
    <t>5.3.2.2 Leakage emissions from off-site anaerobic decomposition of RDF/SB (End use 3)</t>
  </si>
  <si>
    <t xml:space="preserve">Ideal gas constant </t>
  </si>
  <si>
    <r>
      <t>Default emission factor for the fraction of CH</t>
    </r>
    <r>
      <rPr>
        <vertAlign val="subscript"/>
        <sz val="11"/>
        <color rgb="FF000000"/>
        <rFont val="Arial"/>
        <family val="2"/>
      </rPr>
      <t>4</t>
    </r>
    <r>
      <rPr>
        <sz val="11"/>
        <color indexed="8"/>
        <rFont val="Arial"/>
        <family val="2"/>
      </rPr>
      <t xml:space="preserve"> produced that leaks from the anaerobic digester (fraction)</t>
    </r>
  </si>
  <si>
    <r>
      <t>Project emissions of CH</t>
    </r>
    <r>
      <rPr>
        <vertAlign val="subscript"/>
        <sz val="11"/>
        <color rgb="FF000000"/>
        <rFont val="Arial"/>
        <family val="2"/>
      </rPr>
      <t>4</t>
    </r>
    <r>
      <rPr>
        <sz val="11"/>
        <color indexed="8"/>
        <rFont val="Arial"/>
        <family val="2"/>
      </rPr>
      <t xml:space="preserve"> and N</t>
    </r>
    <r>
      <rPr>
        <vertAlign val="subscript"/>
        <sz val="11"/>
        <color rgb="FF000000"/>
        <rFont val="Arial"/>
        <family val="2"/>
      </rPr>
      <t>2</t>
    </r>
    <r>
      <rPr>
        <sz val="11"/>
        <color indexed="8"/>
        <rFont val="Arial"/>
        <family val="2"/>
      </rPr>
      <t xml:space="preserve">O from combustion within the project boundary associated with combustor c in year y </t>
    </r>
  </si>
  <si>
    <r>
      <t>4.5.1.2  Project emissions of CH</t>
    </r>
    <r>
      <rPr>
        <vertAlign val="subscript"/>
        <sz val="11"/>
        <color rgb="FF000000"/>
        <rFont val="Arial"/>
        <family val="2"/>
      </rPr>
      <t>4</t>
    </r>
    <r>
      <rPr>
        <sz val="11"/>
        <color indexed="8"/>
        <rFont val="Arial"/>
        <family val="2"/>
      </rPr>
      <t xml:space="preserve"> and N</t>
    </r>
    <r>
      <rPr>
        <vertAlign val="subscript"/>
        <sz val="11"/>
        <color rgb="FF000000"/>
        <rFont val="Arial"/>
        <family val="2"/>
      </rPr>
      <t>2</t>
    </r>
    <r>
      <rPr>
        <sz val="11"/>
        <color indexed="8"/>
        <rFont val="Arial"/>
        <family val="2"/>
      </rPr>
      <t>O from combustion within the project boundary</t>
    </r>
  </si>
  <si>
    <t>COD of the effluent in the period x (tCOD)</t>
  </si>
  <si>
    <r>
      <t>COD</t>
    </r>
    <r>
      <rPr>
        <vertAlign val="subscript"/>
        <sz val="11"/>
        <rFont val="Arial"/>
        <family val="2"/>
      </rPr>
      <t>out,x</t>
    </r>
    <r>
      <rPr>
        <sz val="11"/>
        <rFont val="Arial"/>
        <family val="2"/>
      </rPr>
      <t xml:space="preserve"> </t>
    </r>
  </si>
  <si>
    <t xml:space="preserve">COD of the effluent in the period x
</t>
  </si>
  <si>
    <r>
      <t>COD</t>
    </r>
    <r>
      <rPr>
        <vertAlign val="subscript"/>
        <sz val="11"/>
        <rFont val="Arial"/>
        <family val="2"/>
      </rPr>
      <t>in, x</t>
    </r>
  </si>
  <si>
    <t xml:space="preserve">
COD directed to the anaerobic lagoons or sludge pits in the period x (tCOD)</t>
  </si>
  <si>
    <t xml:space="preserve">CODout,x </t>
  </si>
  <si>
    <t>COD of the effluent in the period x</t>
  </si>
  <si>
    <r>
      <rPr>
        <sz val="11"/>
        <color rgb="FF000000"/>
        <rFont val="Arial"/>
        <family val="2"/>
      </rPr>
      <t>T</t>
    </r>
    <r>
      <rPr>
        <vertAlign val="subscript"/>
        <sz val="11"/>
        <color rgb="FF000000"/>
        <rFont val="Arial"/>
        <family val="2"/>
      </rPr>
      <t>2,m</t>
    </r>
  </si>
  <si>
    <t>2.Data and parameters monitored from emission from anaerobic digesters</t>
  </si>
  <si>
    <r>
      <t>FF</t>
    </r>
    <r>
      <rPr>
        <vertAlign val="subscript"/>
        <sz val="11"/>
        <rFont val="Arial"/>
        <family val="2"/>
      </rPr>
      <t>COM,c,y</t>
    </r>
  </si>
  <si>
    <t>***หมายเหตุ: Monitoring Plan Sheet ถูกออกแบบให้ทำงานเป็นรายปี กรณีที่การดำเนินงานครอบคุลมมากกว่า 1 ปี จำเป็นต้องเพิ่ม Sheet  นี้แยกเป็นรายปี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</si>
</sst>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87" formatCode="0.00_ "/>
    <numFmt numFmtId="188" formatCode="0.000_ "/>
    <numFmt numFmtId="189" formatCode="#,##0.00_ ;[Red]\-#,##0.00\ "/>
    <numFmt numFmtId="190" formatCode="#,##0.0_ "/>
    <numFmt numFmtId="191" formatCode="0.0000_ "/>
    <numFmt numFmtId="192" formatCode="0.0_ "/>
    <numFmt numFmtId="193" formatCode="0.0"/>
    <numFmt numFmtId="194" formatCode="0.0000"/>
  </numFmts>
  <fonts count="52">
    <font>
      <sz val="11"/>
      <color theme="1"/>
      <name val="Tahoma"/>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Tahoma"/>
      <family val="3"/>
      <charset val="128"/>
      <scheme val="minor"/>
    </font>
    <font>
      <i/>
      <sz val="11"/>
      <color indexed="8"/>
      <name val="Arial"/>
      <family val="2"/>
    </font>
    <font>
      <sz val="6"/>
      <name val="Tahoma"/>
      <family val="3"/>
      <charset val="128"/>
      <scheme val="minor"/>
    </font>
    <font>
      <b/>
      <sz val="11"/>
      <color theme="0"/>
      <name val="Arial"/>
      <family val="2"/>
    </font>
    <font>
      <sz val="11"/>
      <color theme="1"/>
      <name val="Arial"/>
      <family val="2"/>
    </font>
    <font>
      <b/>
      <i/>
      <sz val="11"/>
      <color indexed="8"/>
      <name val="Arial"/>
      <family val="2"/>
    </font>
    <font>
      <vertAlign val="subscript"/>
      <sz val="11"/>
      <name val="Arial"/>
      <family val="2"/>
    </font>
    <font>
      <b/>
      <vertAlign val="subscript"/>
      <sz val="11"/>
      <color indexed="8"/>
      <name val="Arial"/>
      <family val="2"/>
    </font>
    <font>
      <b/>
      <vertAlign val="subscript"/>
      <sz val="11"/>
      <color indexed="9"/>
      <name val="Arial"/>
      <family val="2"/>
    </font>
    <font>
      <sz val="11"/>
      <color indexed="10"/>
      <name val="Arial"/>
      <family val="2"/>
    </font>
    <font>
      <sz val="11"/>
      <color rgb="FFFF0000"/>
      <name val="Arial"/>
      <family val="2"/>
    </font>
    <font>
      <b/>
      <sz val="16"/>
      <color rgb="FF0000CC"/>
      <name val="BrowalliaUPC"/>
      <family val="2"/>
    </font>
    <font>
      <sz val="16"/>
      <color theme="1"/>
      <name val="BrowalliaUPC"/>
      <family val="2"/>
    </font>
    <font>
      <b/>
      <vertAlign val="subscript"/>
      <sz val="16"/>
      <color indexed="12"/>
      <name val="BrowalliaUPC"/>
      <family val="2"/>
    </font>
    <font>
      <b/>
      <sz val="16"/>
      <color rgb="FFC00000"/>
      <name val="BrowalliaUPC"/>
      <family val="2"/>
    </font>
    <font>
      <b/>
      <vertAlign val="subscript"/>
      <sz val="16"/>
      <color indexed="60"/>
      <name val="BrowalliaUPC"/>
      <family val="2"/>
    </font>
    <font>
      <b/>
      <sz val="16"/>
      <color indexed="60"/>
      <name val="BrowalliaUPC"/>
      <family val="2"/>
    </font>
    <font>
      <sz val="16"/>
      <color rgb="FF0000CC"/>
      <name val="BrowalliaUPC"/>
      <family val="2"/>
    </font>
    <font>
      <vertAlign val="subscript"/>
      <sz val="16"/>
      <color indexed="12"/>
      <name val="BrowalliaUPC"/>
      <family val="2"/>
    </font>
    <font>
      <sz val="16"/>
      <color rgb="FFC00000"/>
      <name val="BrowalliaUPC"/>
      <family val="2"/>
    </font>
    <font>
      <vertAlign val="subscript"/>
      <sz val="16"/>
      <color indexed="60"/>
      <name val="BrowalliaUPC"/>
      <family val="2"/>
    </font>
    <font>
      <sz val="16"/>
      <color indexed="60"/>
      <name val="BrowalliaUPC"/>
      <family val="2"/>
    </font>
    <font>
      <b/>
      <sz val="10"/>
      <color rgb="FF0000CC"/>
      <name val="BrowalliaUPC"/>
      <family val="2"/>
    </font>
    <font>
      <b/>
      <sz val="10"/>
      <color theme="1"/>
      <name val="BrowalliaUPC"/>
      <family val="2"/>
    </font>
    <font>
      <sz val="10"/>
      <color theme="1"/>
      <name val="BrowalliaUPC"/>
      <family val="2"/>
    </font>
    <font>
      <b/>
      <sz val="22"/>
      <color rgb="FFC00000"/>
      <name val="BrowalliaUPC"/>
      <family val="2"/>
    </font>
    <font>
      <sz val="16"/>
      <color theme="1"/>
      <name val="Browallia New"/>
      <family val="2"/>
    </font>
    <font>
      <vertAlign val="subscript"/>
      <sz val="16"/>
      <color theme="1"/>
      <name val="Browallia New"/>
      <family val="2"/>
    </font>
    <font>
      <b/>
      <vertAlign val="subscript"/>
      <sz val="22"/>
      <color rgb="FFC00000"/>
      <name val="BrowalliaUPC"/>
      <family val="2"/>
    </font>
    <font>
      <vertAlign val="subscript"/>
      <sz val="11"/>
      <color rgb="FF000000"/>
      <name val="Arial"/>
      <family val="2"/>
    </font>
    <font>
      <b/>
      <u/>
      <sz val="11"/>
      <name val="Arial"/>
      <family val="2"/>
    </font>
    <font>
      <vertAlign val="superscript"/>
      <sz val="11"/>
      <name val="Arial"/>
      <family val="2"/>
    </font>
    <font>
      <b/>
      <sz val="11"/>
      <name val="Arial"/>
      <family val="2"/>
    </font>
    <font>
      <vertAlign val="superscript"/>
      <sz val="11"/>
      <color rgb="FF000000"/>
      <name val="Arial"/>
      <family val="2"/>
    </font>
    <font>
      <sz val="11"/>
      <color indexed="8"/>
      <name val="Aptos Narrow"/>
      <family val="2"/>
    </font>
    <font>
      <vertAlign val="subscript"/>
      <sz val="11"/>
      <color rgb="FF000000"/>
      <name val="Aptos Narrow"/>
      <family val="2"/>
    </font>
    <font>
      <b/>
      <sz val="11"/>
      <color indexed="8"/>
      <name val="ＭＳ Ｐゴシック"/>
      <family val="3"/>
      <charset val="128"/>
    </font>
    <font>
      <b/>
      <vertAlign val="subscript"/>
      <sz val="11"/>
      <color rgb="FF000000"/>
      <name val="ＭＳ Ｐゴシック"/>
      <charset val="222"/>
    </font>
    <font>
      <b/>
      <sz val="16"/>
      <color theme="1"/>
      <name val="Browallia New"/>
      <family val="2"/>
    </font>
    <font>
      <sz val="11"/>
      <color rgb="FF000000"/>
      <name val="Arial"/>
      <family val="2"/>
    </font>
    <font>
      <vertAlign val="subscript"/>
      <sz val="11"/>
      <color rgb="FFFF0000"/>
      <name val="Arial"/>
      <family val="2"/>
    </font>
    <font>
      <sz val="16"/>
      <color theme="1"/>
      <name val="Tahoma"/>
      <family val="2"/>
    </font>
    <font>
      <vertAlign val="subscript"/>
      <sz val="16"/>
      <color theme="1"/>
      <name val="Tahoma"/>
      <family val="2"/>
    </font>
  </fonts>
  <fills count="15">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
      <patternFill patternType="solid">
        <fgColor theme="5" tint="0.59999389629810485"/>
        <bgColor indexed="64"/>
      </patternFill>
    </fill>
    <fill>
      <patternFill patternType="solid">
        <fgColor theme="2"/>
        <bgColor indexed="64"/>
      </patternFill>
    </fill>
    <fill>
      <patternFill patternType="solid">
        <fgColor theme="3" tint="0.59999389629810485"/>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theme="1" tint="0.34998626667073579"/>
      </right>
      <top style="thin">
        <color auto="1"/>
      </top>
      <bottom style="thin">
        <color auto="1"/>
      </bottom>
      <diagonal/>
    </border>
    <border>
      <left/>
      <right/>
      <top style="thin">
        <color theme="1" tint="0.34998626667073579"/>
      </top>
      <bottom style="thin">
        <color theme="1" tint="0.34998626667073579"/>
      </bottom>
      <diagonal/>
    </border>
    <border>
      <left style="thin">
        <color indexed="64"/>
      </left>
      <right style="thin">
        <color indexed="64"/>
      </right>
      <top style="thin">
        <color indexed="64"/>
      </top>
      <bottom style="thin">
        <color indexed="64"/>
      </bottom>
      <diagonal/>
    </border>
    <border>
      <left style="thin">
        <color theme="1" tint="0.34998626667073579"/>
      </left>
      <right/>
      <top/>
      <bottom/>
      <diagonal/>
    </border>
    <border>
      <left/>
      <right style="medium">
        <color rgb="FFFF0000"/>
      </right>
      <top/>
      <bottom/>
      <diagonal/>
    </border>
    <border>
      <left/>
      <right style="thin">
        <color theme="1" tint="0.34998626667073579"/>
      </right>
      <top/>
      <bottom/>
      <diagonal/>
    </border>
    <border>
      <left style="medium">
        <color rgb="FFFF0000"/>
      </left>
      <right style="medium">
        <color rgb="FFFF0000"/>
      </right>
      <top style="medium">
        <color rgb="FFFF0000"/>
      </top>
      <bottom/>
      <diagonal/>
    </border>
    <border>
      <left/>
      <right style="thin">
        <color theme="1" tint="0.34998626667073579"/>
      </right>
      <top style="thin">
        <color theme="1" tint="0.34998626667073579"/>
      </top>
      <bottom/>
      <diagonal/>
    </border>
    <border>
      <left style="thin">
        <color indexed="64"/>
      </left>
      <right/>
      <top/>
      <bottom/>
      <diagonal/>
    </border>
    <border>
      <left/>
      <right/>
      <top style="thin">
        <color theme="1" tint="0.34998626667073579"/>
      </top>
      <bottom/>
      <diagonal/>
    </border>
    <border>
      <left/>
      <right style="thin">
        <color auto="1"/>
      </right>
      <top/>
      <bottom/>
      <diagonal/>
    </border>
    <border>
      <left/>
      <right/>
      <top style="thin">
        <color indexed="23"/>
      </top>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4" borderId="0" xfId="0" applyFont="1" applyFill="1">
      <alignment vertical="center"/>
    </xf>
    <xf numFmtId="0" fontId="5" fillId="4" borderId="0" xfId="0" applyFont="1" applyFill="1" applyAlignment="1">
      <alignment horizontal="right" vertical="center"/>
    </xf>
    <xf numFmtId="0" fontId="3" fillId="0" borderId="6" xfId="0" applyFont="1" applyBorder="1">
      <alignment vertical="center"/>
    </xf>
    <xf numFmtId="0" fontId="3" fillId="2" borderId="6" xfId="0" applyFont="1" applyFill="1" applyBorder="1" applyAlignment="1">
      <alignment horizontal="center" vertical="center"/>
    </xf>
    <xf numFmtId="0" fontId="3" fillId="8"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Alignment="1">
      <alignment horizontal="center" vertical="center" wrapText="1"/>
    </xf>
    <xf numFmtId="0" fontId="8" fillId="4" borderId="0" xfId="0" applyFont="1" applyFill="1">
      <alignment vertical="center"/>
    </xf>
    <xf numFmtId="0" fontId="13" fillId="0" borderId="0" xfId="0" applyFont="1" applyAlignment="1">
      <alignment horizontal="right" vertical="center" wrapText="1"/>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xf>
    <xf numFmtId="38" fontId="7" fillId="2" borderId="1" xfId="2" applyFont="1" applyFill="1" applyBorder="1" applyAlignment="1" applyProtection="1">
      <alignment horizontal="center" vertical="center" wrapText="1"/>
      <protection locked="0"/>
    </xf>
    <xf numFmtId="187"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5" borderId="10" xfId="0" applyFont="1" applyFill="1" applyBorder="1">
      <alignment vertical="center"/>
    </xf>
    <xf numFmtId="188" fontId="3" fillId="11" borderId="6" xfId="1" applyNumberFormat="1" applyFont="1" applyFill="1" applyBorder="1">
      <alignment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6" xfId="1" applyFont="1" applyFill="1" applyBorder="1" applyAlignment="1">
      <alignment horizontal="center"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7" fillId="0" borderId="6" xfId="0" applyFont="1" applyBorder="1" applyAlignment="1" applyProtection="1">
      <alignment vertical="center" wrapText="1"/>
      <protection locked="0"/>
    </xf>
    <xf numFmtId="0" fontId="5" fillId="5" borderId="6" xfId="0" applyFont="1" applyFill="1" applyBorder="1" applyAlignment="1">
      <alignment horizontal="center" vertical="center" wrapText="1"/>
    </xf>
    <xf numFmtId="0" fontId="13" fillId="0" borderId="0" xfId="0" applyFont="1" applyAlignment="1">
      <alignment horizontal="right" vertical="center"/>
    </xf>
    <xf numFmtId="0" fontId="3" fillId="6" borderId="2" xfId="0" applyFont="1" applyFill="1" applyBorder="1" applyAlignment="1">
      <alignment horizontal="left" vertical="center"/>
    </xf>
    <xf numFmtId="188" fontId="3" fillId="11" borderId="6" xfId="0" applyNumberFormat="1" applyFont="1" applyFill="1" applyBorder="1">
      <alignment vertical="center"/>
    </xf>
    <xf numFmtId="189" fontId="3" fillId="10" borderId="10" xfId="0" applyNumberFormat="1" applyFont="1" applyFill="1" applyBorder="1">
      <alignment vertical="center"/>
    </xf>
    <xf numFmtId="190" fontId="3" fillId="0" borderId="12" xfId="0" applyNumberFormat="1" applyFont="1" applyBorder="1">
      <alignment vertical="center"/>
    </xf>
    <xf numFmtId="0" fontId="19" fillId="8" borderId="6" xfId="0" applyFont="1" applyFill="1" applyBorder="1">
      <alignment vertical="center"/>
    </xf>
    <xf numFmtId="0" fontId="21" fillId="13" borderId="0" xfId="0" applyFont="1" applyFill="1" applyProtection="1">
      <alignment vertical="center"/>
      <protection hidden="1"/>
    </xf>
    <xf numFmtId="0" fontId="20" fillId="12" borderId="13" xfId="0" applyFont="1" applyFill="1" applyBorder="1" applyAlignment="1" applyProtection="1">
      <alignment horizontal="center" vertical="center" wrapText="1"/>
      <protection hidden="1"/>
    </xf>
    <xf numFmtId="0" fontId="23" fillId="12" borderId="13" xfId="0" applyFont="1" applyFill="1" applyBorder="1" applyAlignment="1" applyProtection="1">
      <alignment horizontal="center" vertical="center"/>
      <protection hidden="1"/>
    </xf>
    <xf numFmtId="4" fontId="23" fillId="13" borderId="13" xfId="0" applyNumberFormat="1" applyFont="1" applyFill="1" applyBorder="1" applyAlignment="1" applyProtection="1">
      <alignment horizontal="center" vertical="center"/>
      <protection hidden="1"/>
    </xf>
    <xf numFmtId="0" fontId="26" fillId="12" borderId="13" xfId="0" applyFont="1" applyFill="1" applyBorder="1" applyAlignment="1" applyProtection="1">
      <alignment horizontal="center" vertical="center" wrapText="1"/>
      <protection hidden="1"/>
    </xf>
    <xf numFmtId="0" fontId="28" fillId="12" borderId="13" xfId="0" applyFont="1" applyFill="1" applyBorder="1" applyAlignment="1" applyProtection="1">
      <alignment horizontal="center" vertical="center"/>
      <protection hidden="1"/>
    </xf>
    <xf numFmtId="4" fontId="28" fillId="13" borderId="13" xfId="0" applyNumberFormat="1" applyFont="1" applyFill="1" applyBorder="1" applyAlignment="1" applyProtection="1">
      <alignment horizontal="center" vertical="center"/>
      <protection hidden="1"/>
    </xf>
    <xf numFmtId="0" fontId="31" fillId="12" borderId="13" xfId="0" applyFont="1" applyFill="1" applyBorder="1" applyAlignment="1" applyProtection="1">
      <alignment horizontal="center" vertical="center" wrapText="1"/>
      <protection hidden="1"/>
    </xf>
    <xf numFmtId="0" fontId="32" fillId="8" borderId="13" xfId="0" applyFont="1" applyFill="1" applyBorder="1" applyAlignment="1" applyProtection="1">
      <alignment horizontal="left" vertical="center" wrapText="1"/>
      <protection hidden="1"/>
    </xf>
    <xf numFmtId="0" fontId="33" fillId="8" borderId="13" xfId="0" applyFont="1" applyFill="1" applyBorder="1" applyAlignment="1" applyProtection="1">
      <alignment horizontal="left" vertical="center" wrapText="1"/>
      <protection hidden="1"/>
    </xf>
    <xf numFmtId="0" fontId="34" fillId="13" borderId="0" xfId="0" applyFont="1" applyFill="1" applyProtection="1">
      <alignment vertical="center"/>
      <protection hidden="1"/>
    </xf>
    <xf numFmtId="2" fontId="3" fillId="0" borderId="0" xfId="0" applyNumberFormat="1" applyFont="1">
      <alignment vertical="center"/>
    </xf>
    <xf numFmtId="49" fontId="7" fillId="6" borderId="1" xfId="0" quotePrefix="1" applyNumberFormat="1" applyFont="1" applyFill="1" applyBorder="1" applyAlignment="1">
      <alignment horizontal="center" vertical="center"/>
    </xf>
    <xf numFmtId="0" fontId="3" fillId="11" borderId="7" xfId="1" applyFont="1" applyFill="1" applyBorder="1" applyAlignment="1">
      <alignment horizontal="center" vertical="center"/>
    </xf>
    <xf numFmtId="191" fontId="3" fillId="11" borderId="6" xfId="0" applyNumberFormat="1" applyFont="1" applyFill="1" applyBorder="1">
      <alignment vertical="center"/>
    </xf>
    <xf numFmtId="0" fontId="3" fillId="0" borderId="9" xfId="0" applyFont="1" applyBorder="1" applyAlignment="1">
      <alignment horizontal="center" vertical="center"/>
    </xf>
    <xf numFmtId="0" fontId="7" fillId="6"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vertical="center" wrapText="1"/>
      <protection locked="0"/>
    </xf>
    <xf numFmtId="192" fontId="3" fillId="11" borderId="6" xfId="0" applyNumberFormat="1" applyFont="1" applyFill="1" applyBorder="1">
      <alignment vertical="center"/>
    </xf>
    <xf numFmtId="3" fontId="3" fillId="11" borderId="6" xfId="0" applyNumberFormat="1" applyFont="1" applyFill="1" applyBorder="1" applyAlignment="1">
      <alignment horizontal="center" vertical="center"/>
    </xf>
    <xf numFmtId="192" fontId="3" fillId="11" borderId="6" xfId="0" applyNumberFormat="1" applyFont="1" applyFill="1" applyBorder="1" applyAlignment="1">
      <alignment horizontal="center" vertical="center"/>
    </xf>
    <xf numFmtId="0" fontId="3" fillId="11" borderId="17" xfId="1" applyFont="1" applyFill="1" applyBorder="1" applyAlignment="1">
      <alignment horizontal="center" vertical="center"/>
    </xf>
    <xf numFmtId="0" fontId="3" fillId="0" borderId="14" xfId="0" applyFont="1" applyBorder="1" applyAlignment="1">
      <alignment horizontal="center" vertical="center"/>
    </xf>
    <xf numFmtId="188" fontId="3" fillId="11" borderId="14" xfId="1" applyNumberFormat="1" applyFont="1" applyFill="1" applyBorder="1">
      <alignment vertical="center"/>
    </xf>
    <xf numFmtId="188" fontId="3" fillId="0" borderId="0" xfId="1" applyNumberFormat="1" applyFont="1" applyFill="1" applyBorder="1">
      <alignment vertical="center"/>
    </xf>
    <xf numFmtId="0" fontId="3" fillId="0" borderId="0" xfId="1" applyFont="1" applyFill="1" applyBorder="1" applyAlignment="1">
      <alignment horizontal="center" vertical="center"/>
    </xf>
    <xf numFmtId="0" fontId="3" fillId="0" borderId="16" xfId="0" applyFont="1" applyBorder="1" applyAlignment="1">
      <alignment horizontal="center" vertical="center" wrapText="1"/>
    </xf>
    <xf numFmtId="0" fontId="3" fillId="11" borderId="15" xfId="1" applyFont="1" applyFill="1" applyBorder="1" applyAlignment="1">
      <alignment horizontal="center" vertical="center"/>
    </xf>
    <xf numFmtId="0" fontId="35" fillId="0" borderId="0" xfId="0" applyFont="1">
      <alignment vertical="center"/>
    </xf>
    <xf numFmtId="0" fontId="3" fillId="13" borderId="0" xfId="0" applyFont="1" applyFill="1">
      <alignment vertical="center"/>
    </xf>
    <xf numFmtId="193" fontId="3" fillId="0" borderId="0" xfId="0" applyNumberFormat="1" applyFont="1">
      <alignment vertical="center"/>
    </xf>
    <xf numFmtId="0" fontId="3" fillId="2" borderId="19" xfId="0" applyFont="1" applyFill="1" applyBorder="1" applyAlignment="1">
      <alignment horizontal="center" vertical="center"/>
    </xf>
    <xf numFmtId="0" fontId="3" fillId="0" borderId="0" xfId="0" applyFont="1" applyAlignment="1">
      <alignment horizontal="left" vertical="center"/>
    </xf>
    <xf numFmtId="0" fontId="43" fillId="0" borderId="9" xfId="0" applyFont="1" applyBorder="1" applyAlignment="1">
      <alignment horizontal="center" vertical="center"/>
    </xf>
    <xf numFmtId="0" fontId="43" fillId="0" borderId="19" xfId="0" applyFont="1" applyBorder="1" applyAlignment="1">
      <alignment horizontal="center" vertical="center"/>
    </xf>
    <xf numFmtId="0" fontId="3" fillId="7" borderId="11" xfId="0" applyFont="1" applyFill="1" applyBorder="1" applyAlignment="1">
      <alignment horizontal="left" vertical="center" wrapText="1"/>
    </xf>
    <xf numFmtId="190" fontId="3" fillId="0" borderId="0" xfId="0" applyNumberFormat="1" applyFont="1">
      <alignment vertical="center"/>
    </xf>
    <xf numFmtId="0" fontId="3" fillId="0" borderId="18" xfId="0" applyFont="1" applyBorder="1" applyAlignment="1">
      <alignment horizontal="center" vertical="center"/>
    </xf>
    <xf numFmtId="0" fontId="35" fillId="0" borderId="19" xfId="0" applyFont="1" applyBorder="1" applyAlignment="1">
      <alignment horizontal="center" vertical="center"/>
    </xf>
    <xf numFmtId="0" fontId="7" fillId="6" borderId="1" xfId="0" applyFont="1" applyFill="1" applyBorder="1" applyAlignment="1" applyProtection="1">
      <alignment horizontal="left" vertical="center" wrapText="1"/>
      <protection locked="0"/>
    </xf>
    <xf numFmtId="187" fontId="3" fillId="11" borderId="6" xfId="0" applyNumberFormat="1" applyFont="1" applyFill="1" applyBorder="1">
      <alignment vertical="center"/>
    </xf>
    <xf numFmtId="0" fontId="3" fillId="0" borderId="19" xfId="0" applyFont="1" applyBorder="1" applyAlignment="1">
      <alignment horizontal="center" vertical="center"/>
    </xf>
    <xf numFmtId="0" fontId="3" fillId="11" borderId="6" xfId="1" applyNumberFormat="1" applyFont="1" applyFill="1" applyBorder="1">
      <alignment vertical="center"/>
    </xf>
    <xf numFmtId="194" fontId="3" fillId="11" borderId="6" xfId="1" applyNumberFormat="1" applyFont="1" applyFill="1" applyBorder="1">
      <alignment vertical="center"/>
    </xf>
    <xf numFmtId="0" fontId="3" fillId="7" borderId="9" xfId="0" applyFont="1" applyFill="1" applyBorder="1">
      <alignment vertical="center"/>
    </xf>
    <xf numFmtId="0" fontId="3" fillId="7" borderId="6" xfId="0" applyFont="1" applyFill="1" applyBorder="1">
      <alignment vertical="center"/>
    </xf>
    <xf numFmtId="0" fontId="3" fillId="14" borderId="6" xfId="0" applyFont="1" applyFill="1" applyBorder="1">
      <alignment vertical="center"/>
    </xf>
    <xf numFmtId="0" fontId="3" fillId="14" borderId="7" xfId="0" applyFont="1" applyFill="1" applyBorder="1" applyAlignment="1">
      <alignment horizontal="center" vertical="center"/>
    </xf>
    <xf numFmtId="0" fontId="47" fillId="0" borderId="0" xfId="0" applyFont="1">
      <alignment vertical="center"/>
    </xf>
    <xf numFmtId="0" fontId="19" fillId="0" borderId="0" xfId="0" applyFont="1" applyAlignment="1">
      <alignment horizontal="center" vertical="center"/>
    </xf>
    <xf numFmtId="0" fontId="19" fillId="0" borderId="0" xfId="0" applyFont="1" applyAlignment="1">
      <alignment horizontal="left" vertical="center"/>
    </xf>
    <xf numFmtId="0" fontId="19" fillId="0" borderId="8" xfId="0" applyFont="1" applyBorder="1" applyAlignment="1">
      <alignment horizontal="left" vertical="center"/>
    </xf>
    <xf numFmtId="0" fontId="7" fillId="6" borderId="1" xfId="0" quotePrefix="1" applyFont="1" applyFill="1" applyBorder="1" applyAlignment="1" applyProtection="1">
      <alignment horizontal="center" vertical="center" wrapText="1"/>
      <protection locked="0"/>
    </xf>
    <xf numFmtId="0" fontId="7" fillId="6" borderId="1" xfId="0" quotePrefix="1" applyFont="1" applyFill="1" applyBorder="1" applyAlignment="1" applyProtection="1">
      <alignment horizontal="left" vertical="center" wrapText="1"/>
      <protection locked="0"/>
    </xf>
    <xf numFmtId="0" fontId="7" fillId="6" borderId="1" xfId="0" applyFont="1" applyFill="1" applyBorder="1" applyAlignment="1" applyProtection="1">
      <alignment horizontal="left" vertical="top" wrapText="1"/>
      <protection locked="0"/>
    </xf>
    <xf numFmtId="188" fontId="3" fillId="11" borderId="19" xfId="1" applyNumberFormat="1" applyFont="1" applyFill="1" applyBorder="1">
      <alignment vertical="center"/>
    </xf>
    <xf numFmtId="0" fontId="3" fillId="0" borderId="16" xfId="0" applyFont="1" applyBorder="1" applyAlignment="1">
      <alignment horizontal="center" vertical="center"/>
    </xf>
    <xf numFmtId="190" fontId="3" fillId="0" borderId="23" xfId="0" applyNumberFormat="1" applyFont="1" applyBorder="1">
      <alignment vertical="center"/>
    </xf>
    <xf numFmtId="0" fontId="3" fillId="0" borderId="24" xfId="0" applyFont="1" applyBorder="1" applyAlignment="1">
      <alignment horizontal="center" vertical="center"/>
    </xf>
    <xf numFmtId="0" fontId="3" fillId="11" borderId="19" xfId="1" applyFont="1" applyFill="1" applyBorder="1" applyAlignment="1">
      <alignment horizontal="center" vertical="center"/>
    </xf>
    <xf numFmtId="191" fontId="3" fillId="11" borderId="19" xfId="0" applyNumberFormat="1" applyFont="1" applyFill="1" applyBorder="1">
      <alignment vertical="center"/>
    </xf>
    <xf numFmtId="0" fontId="3" fillId="0" borderId="6" xfId="0" applyFont="1" applyBorder="1" applyAlignment="1">
      <alignment vertical="center" wrapText="1"/>
    </xf>
    <xf numFmtId="0" fontId="5" fillId="5" borderId="3" xfId="0" applyFont="1" applyFill="1" applyBorder="1" applyAlignment="1">
      <alignment horizontal="center" vertical="center"/>
    </xf>
    <xf numFmtId="38" fontId="18" fillId="2" borderId="4" xfId="2" applyFont="1" applyFill="1" applyBorder="1" applyAlignment="1">
      <alignment horizontal="right" vertical="center"/>
    </xf>
    <xf numFmtId="38" fontId="18" fillId="2" borderId="5" xfId="2" applyFont="1" applyFill="1" applyBorder="1" applyAlignment="1">
      <alignment horizontal="right" vertical="center"/>
    </xf>
    <xf numFmtId="0" fontId="3" fillId="6" borderId="6" xfId="0" applyFont="1" applyFill="1" applyBorder="1" applyAlignment="1">
      <alignment horizontal="left" vertical="center" wrapText="1"/>
    </xf>
    <xf numFmtId="0" fontId="3" fillId="7" borderId="20" xfId="0" applyFont="1" applyFill="1" applyBorder="1" applyAlignment="1">
      <alignment horizontal="left" vertical="center" wrapText="1"/>
    </xf>
    <xf numFmtId="0" fontId="3" fillId="7" borderId="0" xfId="0" applyFont="1" applyFill="1" applyAlignment="1">
      <alignment horizontal="left" vertical="center" wrapText="1"/>
    </xf>
    <xf numFmtId="0" fontId="3" fillId="7" borderId="21" xfId="0" applyFont="1" applyFill="1" applyBorder="1" applyAlignment="1">
      <alignment horizontal="left" vertical="center" wrapText="1"/>
    </xf>
    <xf numFmtId="0" fontId="3" fillId="7" borderId="22" xfId="0" applyFont="1" applyFill="1" applyBorder="1" applyAlignment="1">
      <alignment horizontal="left" vertical="center" wrapText="1"/>
    </xf>
    <xf numFmtId="0" fontId="3" fillId="7" borderId="20" xfId="0" applyFont="1" applyFill="1" applyBorder="1" applyAlignment="1">
      <alignment horizontal="left" vertical="center"/>
    </xf>
    <xf numFmtId="0" fontId="3" fillId="7" borderId="0" xfId="0" applyFont="1" applyFill="1" applyAlignment="1">
      <alignment horizontal="left" vertical="center"/>
    </xf>
    <xf numFmtId="0" fontId="3" fillId="7" borderId="22" xfId="0" applyFont="1" applyFill="1" applyBorder="1" applyAlignment="1">
      <alignment horizontal="left" vertical="center"/>
    </xf>
    <xf numFmtId="0" fontId="3" fillId="7" borderId="9" xfId="0" applyFont="1" applyFill="1" applyBorder="1" applyAlignment="1">
      <alignment horizontal="left" vertical="center" wrapText="1"/>
    </xf>
    <xf numFmtId="0" fontId="3" fillId="7" borderId="6" xfId="0" applyFont="1" applyFill="1" applyBorder="1" applyAlignment="1">
      <alignment horizontal="left" vertical="center" wrapText="1"/>
    </xf>
    <xf numFmtId="0" fontId="3" fillId="7" borderId="21" xfId="0" applyFont="1" applyFill="1" applyBorder="1" applyAlignment="1">
      <alignment horizontal="left" vertical="center"/>
    </xf>
    <xf numFmtId="0" fontId="3" fillId="6" borderId="7" xfId="0" applyFont="1" applyFill="1" applyBorder="1" applyAlignment="1">
      <alignment horizontal="left" vertical="center" wrapText="1"/>
    </xf>
    <xf numFmtId="0" fontId="3" fillId="6" borderId="18" xfId="0" applyFont="1" applyFill="1" applyBorder="1" applyAlignment="1">
      <alignment horizontal="left" vertical="center" wrapText="1"/>
    </xf>
    <xf numFmtId="0" fontId="3" fillId="6" borderId="8" xfId="0" applyFont="1" applyFill="1" applyBorder="1" applyAlignment="1">
      <alignment horizontal="left" vertical="center" wrapText="1"/>
    </xf>
    <xf numFmtId="0" fontId="3" fillId="7" borderId="7" xfId="0" applyFont="1" applyFill="1" applyBorder="1" applyAlignment="1">
      <alignment horizontal="left" vertical="center" wrapText="1"/>
    </xf>
    <xf numFmtId="0" fontId="3" fillId="7" borderId="18" xfId="0" applyFont="1" applyFill="1" applyBorder="1" applyAlignment="1">
      <alignment horizontal="left" vertical="center" wrapText="1"/>
    </xf>
    <xf numFmtId="0" fontId="3" fillId="7" borderId="8" xfId="0" applyFont="1" applyFill="1" applyBorder="1" applyAlignment="1">
      <alignment horizontal="left" vertical="center" wrapText="1"/>
    </xf>
    <xf numFmtId="0" fontId="8" fillId="4" borderId="0" xfId="0" applyFont="1" applyFill="1">
      <alignment vertical="center"/>
    </xf>
    <xf numFmtId="0" fontId="8" fillId="4" borderId="0" xfId="0" applyFont="1" applyFill="1" applyAlignment="1">
      <alignment horizontal="left" vertical="center"/>
    </xf>
    <xf numFmtId="0" fontId="35" fillId="0" borderId="0" xfId="0" applyFont="1" applyAlignment="1">
      <alignment horizontal="justify" vertical="center"/>
    </xf>
    <xf numFmtId="0" fontId="3" fillId="0" borderId="25" xfId="0" applyFont="1" applyBorder="1" applyAlignment="1">
      <alignment horizontal="center" vertical="center" wrapText="1"/>
    </xf>
    <xf numFmtId="4" fontId="3" fillId="11" borderId="6" xfId="0" applyNumberFormat="1" applyFont="1" applyFill="1" applyBorder="1">
      <alignment vertical="center"/>
    </xf>
    <xf numFmtId="192" fontId="3" fillId="11" borderId="7" xfId="0" applyNumberFormat="1" applyFont="1" applyFill="1" applyBorder="1" applyAlignment="1">
      <alignment horizontal="center" vertical="center"/>
    </xf>
    <xf numFmtId="0" fontId="35" fillId="0" borderId="19" xfId="0" applyFont="1" applyBorder="1" applyAlignment="1">
      <alignment horizontal="center" vertical="center" wrapText="1"/>
    </xf>
    <xf numFmtId="0" fontId="3" fillId="6" borderId="9" xfId="0" applyFont="1" applyFill="1" applyBorder="1" applyAlignment="1">
      <alignment horizontal="left" vertical="center" wrapText="1"/>
    </xf>
    <xf numFmtId="0" fontId="3" fillId="7" borderId="26" xfId="0" applyFont="1" applyFill="1" applyBorder="1" applyAlignment="1">
      <alignment horizontal="left" vertical="center" wrapText="1"/>
    </xf>
    <xf numFmtId="0" fontId="3" fillId="7" borderId="24" xfId="0" applyFont="1" applyFill="1" applyBorder="1" applyAlignment="1">
      <alignment horizontal="left" vertical="center" wrapText="1"/>
    </xf>
    <xf numFmtId="0" fontId="3" fillId="0" borderId="20"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19" fillId="0" borderId="20" xfId="0" applyFont="1" applyBorder="1" applyAlignment="1">
      <alignment horizontal="left" vertical="center" wrapText="1"/>
    </xf>
    <xf numFmtId="0" fontId="19" fillId="0" borderId="0" xfId="0" applyFont="1" applyAlignment="1">
      <alignment horizontal="left" vertical="center" wrapText="1"/>
    </xf>
    <xf numFmtId="0" fontId="3" fillId="0" borderId="27" xfId="0" applyFont="1" applyBorder="1" applyAlignment="1">
      <alignment horizontal="left" vertical="center"/>
    </xf>
    <xf numFmtId="0" fontId="50" fillId="0" borderId="19" xfId="0" applyFont="1" applyBorder="1" applyAlignment="1">
      <alignment horizontal="center" vertical="center" wrapText="1"/>
    </xf>
    <xf numFmtId="0" fontId="3" fillId="11" borderId="6" xfId="0" applyNumberFormat="1" applyFont="1" applyFill="1" applyBorder="1">
      <alignment vertical="center"/>
    </xf>
    <xf numFmtId="0" fontId="38" fillId="2" borderId="19" xfId="0" applyFont="1" applyFill="1" applyBorder="1" applyAlignment="1">
      <alignment horizontal="center" vertical="center"/>
    </xf>
    <xf numFmtId="0" fontId="0" fillId="0" borderId="28" xfId="0" applyBorder="1" applyAlignment="1">
      <alignment horizontal="left" vertical="center" wrapText="1"/>
    </xf>
  </cellXfs>
  <cellStyles count="3">
    <cellStyle name="40% - ส่วนที่ถูกเน้น6" xfId="1" builtinId="51"/>
    <cellStyle name="จุลภาค [0]" xfId="2" builtinId="6"/>
    <cellStyle name="ปกติ"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6" Type="http://schemas.openxmlformats.org/officeDocument/2006/relationships/image" Target="../media/image28.png"/><Relationship Id="rId21" Type="http://schemas.openxmlformats.org/officeDocument/2006/relationships/image" Target="../media/image23.png"/><Relationship Id="rId42" Type="http://schemas.openxmlformats.org/officeDocument/2006/relationships/image" Target="../media/image44.png"/><Relationship Id="rId47" Type="http://schemas.openxmlformats.org/officeDocument/2006/relationships/image" Target="../media/image49.png"/><Relationship Id="rId63" Type="http://schemas.openxmlformats.org/officeDocument/2006/relationships/image" Target="../media/image65.png"/><Relationship Id="rId68" Type="http://schemas.openxmlformats.org/officeDocument/2006/relationships/image" Target="../media/image70.png"/><Relationship Id="rId84" Type="http://schemas.openxmlformats.org/officeDocument/2006/relationships/image" Target="../media/image86.png"/><Relationship Id="rId16" Type="http://schemas.openxmlformats.org/officeDocument/2006/relationships/image" Target="../media/image18.png"/><Relationship Id="rId11" Type="http://schemas.openxmlformats.org/officeDocument/2006/relationships/image" Target="../media/image14.png"/><Relationship Id="rId32" Type="http://schemas.openxmlformats.org/officeDocument/2006/relationships/image" Target="../media/image34.png"/><Relationship Id="rId37" Type="http://schemas.openxmlformats.org/officeDocument/2006/relationships/image" Target="../media/image39.png"/><Relationship Id="rId53" Type="http://schemas.openxmlformats.org/officeDocument/2006/relationships/image" Target="../media/image55.png"/><Relationship Id="rId58" Type="http://schemas.openxmlformats.org/officeDocument/2006/relationships/image" Target="../media/image60.png"/><Relationship Id="rId74" Type="http://schemas.openxmlformats.org/officeDocument/2006/relationships/image" Target="../media/image76.png"/><Relationship Id="rId79" Type="http://schemas.openxmlformats.org/officeDocument/2006/relationships/image" Target="../media/image81.png"/><Relationship Id="rId5" Type="http://schemas.openxmlformats.org/officeDocument/2006/relationships/image" Target="../media/image8.png"/><Relationship Id="rId19" Type="http://schemas.openxmlformats.org/officeDocument/2006/relationships/image" Target="../media/image21.png"/><Relationship Id="rId14" Type="http://schemas.openxmlformats.org/officeDocument/2006/relationships/image" Target="../media/image16.png"/><Relationship Id="rId22" Type="http://schemas.openxmlformats.org/officeDocument/2006/relationships/image" Target="../media/image24.png"/><Relationship Id="rId27" Type="http://schemas.openxmlformats.org/officeDocument/2006/relationships/image" Target="../media/image29.png"/><Relationship Id="rId30" Type="http://schemas.openxmlformats.org/officeDocument/2006/relationships/image" Target="../media/image32.png"/><Relationship Id="rId35" Type="http://schemas.openxmlformats.org/officeDocument/2006/relationships/image" Target="../media/image37.png"/><Relationship Id="rId43" Type="http://schemas.openxmlformats.org/officeDocument/2006/relationships/image" Target="../media/image45.png"/><Relationship Id="rId48" Type="http://schemas.openxmlformats.org/officeDocument/2006/relationships/image" Target="../media/image50.png"/><Relationship Id="rId56" Type="http://schemas.openxmlformats.org/officeDocument/2006/relationships/image" Target="../media/image58.png"/><Relationship Id="rId64" Type="http://schemas.openxmlformats.org/officeDocument/2006/relationships/image" Target="../media/image66.png"/><Relationship Id="rId69" Type="http://schemas.openxmlformats.org/officeDocument/2006/relationships/image" Target="../media/image71.png"/><Relationship Id="rId77" Type="http://schemas.openxmlformats.org/officeDocument/2006/relationships/image" Target="../media/image79.png"/><Relationship Id="rId8" Type="http://schemas.openxmlformats.org/officeDocument/2006/relationships/image" Target="../media/image11.png"/><Relationship Id="rId51" Type="http://schemas.openxmlformats.org/officeDocument/2006/relationships/image" Target="../media/image53.png"/><Relationship Id="rId72" Type="http://schemas.openxmlformats.org/officeDocument/2006/relationships/image" Target="../media/image74.png"/><Relationship Id="rId80" Type="http://schemas.openxmlformats.org/officeDocument/2006/relationships/image" Target="../media/image82.png"/><Relationship Id="rId85" Type="http://schemas.openxmlformats.org/officeDocument/2006/relationships/image" Target="../media/image87.png"/><Relationship Id="rId3" Type="http://schemas.openxmlformats.org/officeDocument/2006/relationships/image" Target="../media/image6.png"/><Relationship Id="rId12" Type="http://schemas.openxmlformats.org/officeDocument/2006/relationships/image" Target="../media/image3.png"/><Relationship Id="rId17" Type="http://schemas.openxmlformats.org/officeDocument/2006/relationships/image" Target="../media/image19.png"/><Relationship Id="rId25" Type="http://schemas.openxmlformats.org/officeDocument/2006/relationships/image" Target="../media/image27.png"/><Relationship Id="rId33" Type="http://schemas.openxmlformats.org/officeDocument/2006/relationships/image" Target="../media/image35.png"/><Relationship Id="rId38" Type="http://schemas.openxmlformats.org/officeDocument/2006/relationships/image" Target="../media/image40.png"/><Relationship Id="rId46" Type="http://schemas.openxmlformats.org/officeDocument/2006/relationships/image" Target="../media/image48.png"/><Relationship Id="rId59" Type="http://schemas.openxmlformats.org/officeDocument/2006/relationships/image" Target="../media/image61.png"/><Relationship Id="rId67" Type="http://schemas.openxmlformats.org/officeDocument/2006/relationships/image" Target="../media/image69.png"/><Relationship Id="rId20" Type="http://schemas.openxmlformats.org/officeDocument/2006/relationships/image" Target="../media/image22.png"/><Relationship Id="rId41" Type="http://schemas.openxmlformats.org/officeDocument/2006/relationships/image" Target="../media/image43.png"/><Relationship Id="rId54" Type="http://schemas.openxmlformats.org/officeDocument/2006/relationships/image" Target="../media/image56.png"/><Relationship Id="rId62" Type="http://schemas.openxmlformats.org/officeDocument/2006/relationships/image" Target="../media/image64.png"/><Relationship Id="rId70" Type="http://schemas.openxmlformats.org/officeDocument/2006/relationships/image" Target="../media/image72.png"/><Relationship Id="rId75" Type="http://schemas.openxmlformats.org/officeDocument/2006/relationships/image" Target="../media/image77.png"/><Relationship Id="rId83" Type="http://schemas.openxmlformats.org/officeDocument/2006/relationships/image" Target="../media/image85.png"/><Relationship Id="rId1" Type="http://schemas.openxmlformats.org/officeDocument/2006/relationships/image" Target="../media/image5.png"/><Relationship Id="rId6" Type="http://schemas.openxmlformats.org/officeDocument/2006/relationships/image" Target="../media/image9.png"/><Relationship Id="rId15" Type="http://schemas.openxmlformats.org/officeDocument/2006/relationships/image" Target="../media/image17.png"/><Relationship Id="rId23" Type="http://schemas.openxmlformats.org/officeDocument/2006/relationships/image" Target="../media/image25.png"/><Relationship Id="rId28" Type="http://schemas.openxmlformats.org/officeDocument/2006/relationships/image" Target="../media/image30.png"/><Relationship Id="rId36" Type="http://schemas.openxmlformats.org/officeDocument/2006/relationships/image" Target="../media/image38.png"/><Relationship Id="rId49" Type="http://schemas.openxmlformats.org/officeDocument/2006/relationships/image" Target="../media/image51.png"/><Relationship Id="rId57" Type="http://schemas.openxmlformats.org/officeDocument/2006/relationships/image" Target="../media/image59.png"/><Relationship Id="rId10" Type="http://schemas.openxmlformats.org/officeDocument/2006/relationships/image" Target="../media/image13.png"/><Relationship Id="rId31" Type="http://schemas.openxmlformats.org/officeDocument/2006/relationships/image" Target="../media/image33.png"/><Relationship Id="rId44" Type="http://schemas.openxmlformats.org/officeDocument/2006/relationships/image" Target="../media/image46.png"/><Relationship Id="rId52" Type="http://schemas.openxmlformats.org/officeDocument/2006/relationships/image" Target="../media/image54.png"/><Relationship Id="rId60" Type="http://schemas.openxmlformats.org/officeDocument/2006/relationships/image" Target="../media/image62.png"/><Relationship Id="rId65" Type="http://schemas.openxmlformats.org/officeDocument/2006/relationships/image" Target="../media/image67.png"/><Relationship Id="rId73" Type="http://schemas.openxmlformats.org/officeDocument/2006/relationships/image" Target="../media/image75.png"/><Relationship Id="rId78" Type="http://schemas.openxmlformats.org/officeDocument/2006/relationships/image" Target="../media/image80.png"/><Relationship Id="rId81" Type="http://schemas.openxmlformats.org/officeDocument/2006/relationships/image" Target="../media/image83.png"/><Relationship Id="rId86" Type="http://schemas.openxmlformats.org/officeDocument/2006/relationships/image" Target="../media/image88.png"/><Relationship Id="rId4" Type="http://schemas.openxmlformats.org/officeDocument/2006/relationships/image" Target="../media/image7.png"/><Relationship Id="rId9" Type="http://schemas.openxmlformats.org/officeDocument/2006/relationships/image" Target="../media/image12.png"/><Relationship Id="rId13" Type="http://schemas.openxmlformats.org/officeDocument/2006/relationships/image" Target="../media/image15.png"/><Relationship Id="rId18" Type="http://schemas.openxmlformats.org/officeDocument/2006/relationships/image" Target="../media/image20.png"/><Relationship Id="rId39" Type="http://schemas.openxmlformats.org/officeDocument/2006/relationships/image" Target="../media/image41.png"/><Relationship Id="rId34" Type="http://schemas.openxmlformats.org/officeDocument/2006/relationships/image" Target="../media/image36.png"/><Relationship Id="rId50" Type="http://schemas.openxmlformats.org/officeDocument/2006/relationships/image" Target="../media/image52.png"/><Relationship Id="rId55" Type="http://schemas.openxmlformats.org/officeDocument/2006/relationships/image" Target="../media/image57.png"/><Relationship Id="rId76" Type="http://schemas.openxmlformats.org/officeDocument/2006/relationships/image" Target="../media/image78.png"/><Relationship Id="rId7" Type="http://schemas.openxmlformats.org/officeDocument/2006/relationships/image" Target="../media/image10.png"/><Relationship Id="rId71" Type="http://schemas.openxmlformats.org/officeDocument/2006/relationships/image" Target="../media/image73.png"/><Relationship Id="rId2" Type="http://schemas.openxmlformats.org/officeDocument/2006/relationships/image" Target="../media/image4.png"/><Relationship Id="rId29" Type="http://schemas.openxmlformats.org/officeDocument/2006/relationships/image" Target="../media/image31.png"/><Relationship Id="rId24" Type="http://schemas.openxmlformats.org/officeDocument/2006/relationships/image" Target="../media/image26.png"/><Relationship Id="rId40" Type="http://schemas.openxmlformats.org/officeDocument/2006/relationships/image" Target="../media/image42.png"/><Relationship Id="rId45" Type="http://schemas.openxmlformats.org/officeDocument/2006/relationships/image" Target="../media/image47.png"/><Relationship Id="rId66" Type="http://schemas.openxmlformats.org/officeDocument/2006/relationships/image" Target="../media/image68.png"/><Relationship Id="rId61" Type="http://schemas.openxmlformats.org/officeDocument/2006/relationships/image" Target="../media/image63.png"/><Relationship Id="rId82" Type="http://schemas.openxmlformats.org/officeDocument/2006/relationships/image" Target="../media/image8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26" Type="http://schemas.openxmlformats.org/officeDocument/2006/relationships/image" Target="../media/image28.png"/><Relationship Id="rId21" Type="http://schemas.openxmlformats.org/officeDocument/2006/relationships/image" Target="../media/image23.png"/><Relationship Id="rId42" Type="http://schemas.openxmlformats.org/officeDocument/2006/relationships/image" Target="../media/image44.png"/><Relationship Id="rId47" Type="http://schemas.openxmlformats.org/officeDocument/2006/relationships/image" Target="../media/image49.png"/><Relationship Id="rId63" Type="http://schemas.openxmlformats.org/officeDocument/2006/relationships/image" Target="../media/image65.png"/><Relationship Id="rId68" Type="http://schemas.openxmlformats.org/officeDocument/2006/relationships/image" Target="../media/image70.png"/><Relationship Id="rId84" Type="http://schemas.openxmlformats.org/officeDocument/2006/relationships/image" Target="../media/image86.png"/><Relationship Id="rId16" Type="http://schemas.openxmlformats.org/officeDocument/2006/relationships/image" Target="../media/image18.png"/><Relationship Id="rId11" Type="http://schemas.openxmlformats.org/officeDocument/2006/relationships/image" Target="../media/image14.png"/><Relationship Id="rId32" Type="http://schemas.openxmlformats.org/officeDocument/2006/relationships/image" Target="../media/image34.png"/><Relationship Id="rId37" Type="http://schemas.openxmlformats.org/officeDocument/2006/relationships/image" Target="../media/image39.png"/><Relationship Id="rId53" Type="http://schemas.openxmlformats.org/officeDocument/2006/relationships/image" Target="../media/image55.png"/><Relationship Id="rId58" Type="http://schemas.openxmlformats.org/officeDocument/2006/relationships/image" Target="../media/image60.png"/><Relationship Id="rId74" Type="http://schemas.openxmlformats.org/officeDocument/2006/relationships/image" Target="../media/image76.png"/><Relationship Id="rId79" Type="http://schemas.openxmlformats.org/officeDocument/2006/relationships/image" Target="../media/image81.png"/><Relationship Id="rId5" Type="http://schemas.openxmlformats.org/officeDocument/2006/relationships/image" Target="../media/image8.png"/><Relationship Id="rId19" Type="http://schemas.openxmlformats.org/officeDocument/2006/relationships/image" Target="../media/image21.png"/><Relationship Id="rId14" Type="http://schemas.openxmlformats.org/officeDocument/2006/relationships/image" Target="../media/image16.png"/><Relationship Id="rId22" Type="http://schemas.openxmlformats.org/officeDocument/2006/relationships/image" Target="../media/image24.png"/><Relationship Id="rId27" Type="http://schemas.openxmlformats.org/officeDocument/2006/relationships/image" Target="../media/image29.png"/><Relationship Id="rId30" Type="http://schemas.openxmlformats.org/officeDocument/2006/relationships/image" Target="../media/image32.png"/><Relationship Id="rId35" Type="http://schemas.openxmlformats.org/officeDocument/2006/relationships/image" Target="../media/image37.png"/><Relationship Id="rId43" Type="http://schemas.openxmlformats.org/officeDocument/2006/relationships/image" Target="../media/image45.png"/><Relationship Id="rId48" Type="http://schemas.openxmlformats.org/officeDocument/2006/relationships/image" Target="../media/image50.png"/><Relationship Id="rId56" Type="http://schemas.openxmlformats.org/officeDocument/2006/relationships/image" Target="../media/image58.png"/><Relationship Id="rId64" Type="http://schemas.openxmlformats.org/officeDocument/2006/relationships/image" Target="../media/image66.png"/><Relationship Id="rId69" Type="http://schemas.openxmlformats.org/officeDocument/2006/relationships/image" Target="../media/image71.png"/><Relationship Id="rId77" Type="http://schemas.openxmlformats.org/officeDocument/2006/relationships/image" Target="../media/image79.png"/><Relationship Id="rId8" Type="http://schemas.openxmlformats.org/officeDocument/2006/relationships/image" Target="../media/image11.png"/><Relationship Id="rId51" Type="http://schemas.openxmlformats.org/officeDocument/2006/relationships/image" Target="../media/image53.png"/><Relationship Id="rId72" Type="http://schemas.openxmlformats.org/officeDocument/2006/relationships/image" Target="../media/image74.png"/><Relationship Id="rId80" Type="http://schemas.openxmlformats.org/officeDocument/2006/relationships/image" Target="../media/image82.png"/><Relationship Id="rId85" Type="http://schemas.openxmlformats.org/officeDocument/2006/relationships/image" Target="../media/image87.png"/><Relationship Id="rId3" Type="http://schemas.openxmlformats.org/officeDocument/2006/relationships/image" Target="../media/image6.png"/><Relationship Id="rId12" Type="http://schemas.openxmlformats.org/officeDocument/2006/relationships/image" Target="../media/image3.png"/><Relationship Id="rId17" Type="http://schemas.openxmlformats.org/officeDocument/2006/relationships/image" Target="../media/image19.png"/><Relationship Id="rId25" Type="http://schemas.openxmlformats.org/officeDocument/2006/relationships/image" Target="../media/image27.png"/><Relationship Id="rId33" Type="http://schemas.openxmlformats.org/officeDocument/2006/relationships/image" Target="../media/image35.png"/><Relationship Id="rId38" Type="http://schemas.openxmlformats.org/officeDocument/2006/relationships/image" Target="../media/image40.png"/><Relationship Id="rId46" Type="http://schemas.openxmlformats.org/officeDocument/2006/relationships/image" Target="../media/image48.png"/><Relationship Id="rId59" Type="http://schemas.openxmlformats.org/officeDocument/2006/relationships/image" Target="../media/image61.png"/><Relationship Id="rId67" Type="http://schemas.openxmlformats.org/officeDocument/2006/relationships/image" Target="../media/image69.png"/><Relationship Id="rId20" Type="http://schemas.openxmlformats.org/officeDocument/2006/relationships/image" Target="../media/image22.png"/><Relationship Id="rId41" Type="http://schemas.openxmlformats.org/officeDocument/2006/relationships/image" Target="../media/image43.png"/><Relationship Id="rId54" Type="http://schemas.openxmlformats.org/officeDocument/2006/relationships/image" Target="../media/image56.png"/><Relationship Id="rId62" Type="http://schemas.openxmlformats.org/officeDocument/2006/relationships/image" Target="../media/image64.png"/><Relationship Id="rId70" Type="http://schemas.openxmlformats.org/officeDocument/2006/relationships/image" Target="../media/image72.png"/><Relationship Id="rId75" Type="http://schemas.openxmlformats.org/officeDocument/2006/relationships/image" Target="../media/image77.png"/><Relationship Id="rId83" Type="http://schemas.openxmlformats.org/officeDocument/2006/relationships/image" Target="../media/image85.png"/><Relationship Id="rId1" Type="http://schemas.openxmlformats.org/officeDocument/2006/relationships/image" Target="../media/image5.png"/><Relationship Id="rId6" Type="http://schemas.openxmlformats.org/officeDocument/2006/relationships/image" Target="../media/image9.png"/><Relationship Id="rId15" Type="http://schemas.openxmlformats.org/officeDocument/2006/relationships/image" Target="../media/image17.png"/><Relationship Id="rId23" Type="http://schemas.openxmlformats.org/officeDocument/2006/relationships/image" Target="../media/image25.png"/><Relationship Id="rId28" Type="http://schemas.openxmlformats.org/officeDocument/2006/relationships/image" Target="../media/image30.png"/><Relationship Id="rId36" Type="http://schemas.openxmlformats.org/officeDocument/2006/relationships/image" Target="../media/image38.png"/><Relationship Id="rId49" Type="http://schemas.openxmlformats.org/officeDocument/2006/relationships/image" Target="../media/image51.png"/><Relationship Id="rId57" Type="http://schemas.openxmlformats.org/officeDocument/2006/relationships/image" Target="../media/image59.png"/><Relationship Id="rId10" Type="http://schemas.openxmlformats.org/officeDocument/2006/relationships/image" Target="../media/image13.png"/><Relationship Id="rId31" Type="http://schemas.openxmlformats.org/officeDocument/2006/relationships/image" Target="../media/image33.png"/><Relationship Id="rId44" Type="http://schemas.openxmlformats.org/officeDocument/2006/relationships/image" Target="../media/image46.png"/><Relationship Id="rId52" Type="http://schemas.openxmlformats.org/officeDocument/2006/relationships/image" Target="../media/image54.png"/><Relationship Id="rId60" Type="http://schemas.openxmlformats.org/officeDocument/2006/relationships/image" Target="../media/image62.png"/><Relationship Id="rId65" Type="http://schemas.openxmlformats.org/officeDocument/2006/relationships/image" Target="../media/image67.png"/><Relationship Id="rId73" Type="http://schemas.openxmlformats.org/officeDocument/2006/relationships/image" Target="../media/image75.png"/><Relationship Id="rId78" Type="http://schemas.openxmlformats.org/officeDocument/2006/relationships/image" Target="../media/image80.png"/><Relationship Id="rId81" Type="http://schemas.openxmlformats.org/officeDocument/2006/relationships/image" Target="../media/image83.png"/><Relationship Id="rId86" Type="http://schemas.openxmlformats.org/officeDocument/2006/relationships/image" Target="../media/image88.png"/><Relationship Id="rId4" Type="http://schemas.openxmlformats.org/officeDocument/2006/relationships/image" Target="../media/image7.png"/><Relationship Id="rId9" Type="http://schemas.openxmlformats.org/officeDocument/2006/relationships/image" Target="../media/image12.png"/><Relationship Id="rId13" Type="http://schemas.openxmlformats.org/officeDocument/2006/relationships/image" Target="../media/image15.png"/><Relationship Id="rId18" Type="http://schemas.openxmlformats.org/officeDocument/2006/relationships/image" Target="../media/image20.png"/><Relationship Id="rId39" Type="http://schemas.openxmlformats.org/officeDocument/2006/relationships/image" Target="../media/image41.png"/><Relationship Id="rId34" Type="http://schemas.openxmlformats.org/officeDocument/2006/relationships/image" Target="../media/image36.png"/><Relationship Id="rId50" Type="http://schemas.openxmlformats.org/officeDocument/2006/relationships/image" Target="../media/image52.png"/><Relationship Id="rId55" Type="http://schemas.openxmlformats.org/officeDocument/2006/relationships/image" Target="../media/image57.png"/><Relationship Id="rId76" Type="http://schemas.openxmlformats.org/officeDocument/2006/relationships/image" Target="../media/image78.png"/><Relationship Id="rId7" Type="http://schemas.openxmlformats.org/officeDocument/2006/relationships/image" Target="../media/image10.png"/><Relationship Id="rId71" Type="http://schemas.openxmlformats.org/officeDocument/2006/relationships/image" Target="../media/image73.png"/><Relationship Id="rId2" Type="http://schemas.openxmlformats.org/officeDocument/2006/relationships/image" Target="../media/image4.png"/><Relationship Id="rId29" Type="http://schemas.openxmlformats.org/officeDocument/2006/relationships/image" Target="../media/image31.png"/><Relationship Id="rId24" Type="http://schemas.openxmlformats.org/officeDocument/2006/relationships/image" Target="../media/image26.png"/><Relationship Id="rId40" Type="http://schemas.openxmlformats.org/officeDocument/2006/relationships/image" Target="../media/image42.png"/><Relationship Id="rId45" Type="http://schemas.openxmlformats.org/officeDocument/2006/relationships/image" Target="../media/image47.png"/><Relationship Id="rId66" Type="http://schemas.openxmlformats.org/officeDocument/2006/relationships/image" Target="../media/image68.png"/><Relationship Id="rId61" Type="http://schemas.openxmlformats.org/officeDocument/2006/relationships/image" Target="../media/image63.png"/><Relationship Id="rId82" Type="http://schemas.openxmlformats.org/officeDocument/2006/relationships/image" Target="../media/image84.png"/></Relationships>
</file>

<file path=xl/drawings/_rels/drawing5.xml.rels><?xml version="1.0" encoding="UTF-8" standalone="yes"?>
<Relationships xmlns="http://schemas.openxmlformats.org/package/2006/relationships"><Relationship Id="rId3" Type="http://schemas.openxmlformats.org/officeDocument/2006/relationships/image" Target="../media/image91.png"/><Relationship Id="rId2" Type="http://schemas.openxmlformats.org/officeDocument/2006/relationships/image" Target="../media/image90.png"/><Relationship Id="rId1" Type="http://schemas.openxmlformats.org/officeDocument/2006/relationships/image" Target="../media/image89.png"/><Relationship Id="rId5" Type="http://schemas.openxmlformats.org/officeDocument/2006/relationships/image" Target="../media/image93.png"/><Relationship Id="rId4" Type="http://schemas.openxmlformats.org/officeDocument/2006/relationships/image" Target="../media/image92.png"/></Relationships>
</file>

<file path=xl/drawings/drawing1.xml><?xml version="1.0" encoding="utf-8"?>
<xdr:wsDr xmlns:xdr="http://schemas.openxmlformats.org/drawingml/2006/spreadsheetDrawing" xmlns:a="http://schemas.openxmlformats.org/drawingml/2006/main">
  <xdr:twoCellAnchor editAs="oneCell">
    <xdr:from>
      <xdr:col>3</xdr:col>
      <xdr:colOff>1310640</xdr:colOff>
      <xdr:row>18</xdr:row>
      <xdr:rowOff>304800</xdr:rowOff>
    </xdr:from>
    <xdr:to>
      <xdr:col>7</xdr:col>
      <xdr:colOff>1623532</xdr:colOff>
      <xdr:row>19</xdr:row>
      <xdr:rowOff>381053</xdr:rowOff>
    </xdr:to>
    <xdr:pic>
      <xdr:nvPicPr>
        <xdr:cNvPr id="4" name="รูปภาพ 3">
          <a:extLst>
            <a:ext uri="{FF2B5EF4-FFF2-40B4-BE49-F238E27FC236}">
              <a16:creationId xmlns:a16="http://schemas.microsoft.com/office/drawing/2014/main" id="{A42B00E2-C36B-4FF4-A419-6957487702E8}"/>
            </a:ext>
          </a:extLst>
        </xdr:cNvPr>
        <xdr:cNvPicPr>
          <a:picLocks noChangeAspect="1"/>
        </xdr:cNvPicPr>
      </xdr:nvPicPr>
      <xdr:blipFill>
        <a:blip xmlns:r="http://schemas.openxmlformats.org/officeDocument/2006/relationships" r:embed="rId1"/>
        <a:stretch>
          <a:fillRect/>
        </a:stretch>
      </xdr:blipFill>
      <xdr:spPr>
        <a:xfrm>
          <a:off x="3749040" y="66522600"/>
          <a:ext cx="5448772" cy="609653"/>
        </a:xfrm>
        <a:prstGeom prst="rect">
          <a:avLst/>
        </a:prstGeom>
      </xdr:spPr>
    </xdr:pic>
    <xdr:clientData/>
  </xdr:twoCellAnchor>
  <xdr:oneCellAnchor>
    <xdr:from>
      <xdr:col>7</xdr:col>
      <xdr:colOff>38100</xdr:colOff>
      <xdr:row>35</xdr:row>
      <xdr:rowOff>914400</xdr:rowOff>
    </xdr:from>
    <xdr:ext cx="2797919" cy="2156729"/>
    <xdr:pic>
      <xdr:nvPicPr>
        <xdr:cNvPr id="2" name="รูปภาพ 1">
          <a:extLst>
            <a:ext uri="{FF2B5EF4-FFF2-40B4-BE49-F238E27FC236}">
              <a16:creationId xmlns:a16="http://schemas.microsoft.com/office/drawing/2014/main" id="{F85F5FB6-FD29-4296-A11C-2E8BBB14967C}"/>
            </a:ext>
          </a:extLst>
        </xdr:cNvPr>
        <xdr:cNvPicPr>
          <a:picLocks noChangeAspect="1"/>
        </xdr:cNvPicPr>
      </xdr:nvPicPr>
      <xdr:blipFill>
        <a:blip xmlns:r="http://schemas.openxmlformats.org/officeDocument/2006/relationships" r:embed="rId2"/>
        <a:stretch>
          <a:fillRect/>
        </a:stretch>
      </xdr:blipFill>
      <xdr:spPr>
        <a:xfrm>
          <a:off x="7376160" y="27332940"/>
          <a:ext cx="2797919" cy="2156729"/>
        </a:xfrm>
        <a:prstGeom prst="rect">
          <a:avLst/>
        </a:prstGeom>
      </xdr:spPr>
    </xdr:pic>
    <xdr:clientData/>
  </xdr:oneCellAnchor>
  <xdr:twoCellAnchor editAs="oneCell">
    <xdr:from>
      <xdr:col>3</xdr:col>
      <xdr:colOff>342900</xdr:colOff>
      <xdr:row>53</xdr:row>
      <xdr:rowOff>114300</xdr:rowOff>
    </xdr:from>
    <xdr:to>
      <xdr:col>7</xdr:col>
      <xdr:colOff>1665398</xdr:colOff>
      <xdr:row>55</xdr:row>
      <xdr:rowOff>20796</xdr:rowOff>
    </xdr:to>
    <xdr:pic>
      <xdr:nvPicPr>
        <xdr:cNvPr id="5" name="รูปภาพ 4">
          <a:extLst>
            <a:ext uri="{FF2B5EF4-FFF2-40B4-BE49-F238E27FC236}">
              <a16:creationId xmlns:a16="http://schemas.microsoft.com/office/drawing/2014/main" id="{BC71DBAA-2B26-400D-B60D-2A15EFF29D02}"/>
            </a:ext>
          </a:extLst>
        </xdr:cNvPr>
        <xdr:cNvPicPr>
          <a:picLocks noChangeAspect="1"/>
        </xdr:cNvPicPr>
      </xdr:nvPicPr>
      <xdr:blipFill>
        <a:blip xmlns:r="http://schemas.openxmlformats.org/officeDocument/2006/relationships" r:embed="rId3"/>
        <a:stretch>
          <a:fillRect/>
        </a:stretch>
      </xdr:blipFill>
      <xdr:spPr>
        <a:xfrm>
          <a:off x="2781300" y="65493900"/>
          <a:ext cx="6458378" cy="439896"/>
        </a:xfrm>
        <a:prstGeom prst="rect">
          <a:avLst/>
        </a:prstGeom>
      </xdr:spPr>
    </xdr:pic>
    <xdr:clientData/>
  </xdr:twoCellAnchor>
  <xdr:twoCellAnchor editAs="oneCell">
    <xdr:from>
      <xdr:col>3</xdr:col>
      <xdr:colOff>1447800</xdr:colOff>
      <xdr:row>19</xdr:row>
      <xdr:rowOff>525780</xdr:rowOff>
    </xdr:from>
    <xdr:to>
      <xdr:col>7</xdr:col>
      <xdr:colOff>2111242</xdr:colOff>
      <xdr:row>19</xdr:row>
      <xdr:rowOff>929675</xdr:rowOff>
    </xdr:to>
    <xdr:pic>
      <xdr:nvPicPr>
        <xdr:cNvPr id="6" name="รูปภาพ 5">
          <a:extLst>
            <a:ext uri="{FF2B5EF4-FFF2-40B4-BE49-F238E27FC236}">
              <a16:creationId xmlns:a16="http://schemas.microsoft.com/office/drawing/2014/main" id="{49C97EE2-22F0-489C-A312-1DC444D1CFD2}"/>
            </a:ext>
          </a:extLst>
        </xdr:cNvPr>
        <xdr:cNvPicPr>
          <a:picLocks noChangeAspect="1"/>
        </xdr:cNvPicPr>
      </xdr:nvPicPr>
      <xdr:blipFill>
        <a:blip xmlns:r="http://schemas.openxmlformats.org/officeDocument/2006/relationships" r:embed="rId4"/>
        <a:stretch>
          <a:fillRect/>
        </a:stretch>
      </xdr:blipFill>
      <xdr:spPr>
        <a:xfrm>
          <a:off x="3886200" y="16680180"/>
          <a:ext cx="5799322" cy="4038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1282701</xdr:colOff>
      <xdr:row>12</xdr:row>
      <xdr:rowOff>58616</xdr:rowOff>
    </xdr:from>
    <xdr:to>
      <xdr:col>7</xdr:col>
      <xdr:colOff>374651</xdr:colOff>
      <xdr:row>12</xdr:row>
      <xdr:rowOff>464864</xdr:rowOff>
    </xdr:to>
    <xdr:pic>
      <xdr:nvPicPr>
        <xdr:cNvPr id="2" name="รูปภาพ 1">
          <a:extLst>
            <a:ext uri="{FF2B5EF4-FFF2-40B4-BE49-F238E27FC236}">
              <a16:creationId xmlns:a16="http://schemas.microsoft.com/office/drawing/2014/main" id="{4EDDD01A-6829-90A6-D4B8-2D716DD05CE1}"/>
            </a:ext>
          </a:extLst>
        </xdr:cNvPr>
        <xdr:cNvPicPr>
          <a:picLocks noChangeAspect="1"/>
        </xdr:cNvPicPr>
      </xdr:nvPicPr>
      <xdr:blipFill>
        <a:blip xmlns:r="http://schemas.openxmlformats.org/officeDocument/2006/relationships" r:embed="rId1"/>
        <a:stretch>
          <a:fillRect/>
        </a:stretch>
      </xdr:blipFill>
      <xdr:spPr>
        <a:xfrm>
          <a:off x="2247901" y="3513016"/>
          <a:ext cx="4616450" cy="406248"/>
        </a:xfrm>
        <a:prstGeom prst="rect">
          <a:avLst/>
        </a:prstGeom>
      </xdr:spPr>
    </xdr:pic>
    <xdr:clientData/>
  </xdr:twoCellAnchor>
  <xdr:twoCellAnchor editAs="oneCell">
    <xdr:from>
      <xdr:col>4</xdr:col>
      <xdr:colOff>622300</xdr:colOff>
      <xdr:row>20</xdr:row>
      <xdr:rowOff>69850</xdr:rowOff>
    </xdr:from>
    <xdr:to>
      <xdr:col>7</xdr:col>
      <xdr:colOff>889502</xdr:colOff>
      <xdr:row>20</xdr:row>
      <xdr:rowOff>473745</xdr:rowOff>
    </xdr:to>
    <xdr:pic>
      <xdr:nvPicPr>
        <xdr:cNvPr id="4" name="รูปภาพ 3">
          <a:extLst>
            <a:ext uri="{FF2B5EF4-FFF2-40B4-BE49-F238E27FC236}">
              <a16:creationId xmlns:a16="http://schemas.microsoft.com/office/drawing/2014/main" id="{E7EF9BD6-5215-D281-53F8-4B849508E117}"/>
            </a:ext>
          </a:extLst>
        </xdr:cNvPr>
        <xdr:cNvPicPr>
          <a:picLocks noChangeAspect="1"/>
        </xdr:cNvPicPr>
      </xdr:nvPicPr>
      <xdr:blipFill>
        <a:blip xmlns:r="http://schemas.openxmlformats.org/officeDocument/2006/relationships" r:embed="rId2"/>
        <a:stretch>
          <a:fillRect/>
        </a:stretch>
      </xdr:blipFill>
      <xdr:spPr>
        <a:xfrm>
          <a:off x="1587500" y="7766050"/>
          <a:ext cx="5791702" cy="403895"/>
        </a:xfrm>
        <a:prstGeom prst="rect">
          <a:avLst/>
        </a:prstGeom>
      </xdr:spPr>
    </xdr:pic>
    <xdr:clientData/>
  </xdr:twoCellAnchor>
  <xdr:twoCellAnchor editAs="oneCell">
    <xdr:from>
      <xdr:col>4</xdr:col>
      <xdr:colOff>755651</xdr:colOff>
      <xdr:row>29</xdr:row>
      <xdr:rowOff>114300</xdr:rowOff>
    </xdr:from>
    <xdr:to>
      <xdr:col>7</xdr:col>
      <xdr:colOff>526929</xdr:colOff>
      <xdr:row>29</xdr:row>
      <xdr:rowOff>508039</xdr:rowOff>
    </xdr:to>
    <xdr:pic>
      <xdr:nvPicPr>
        <xdr:cNvPr id="5" name="รูปภาพ 4">
          <a:extLst>
            <a:ext uri="{FF2B5EF4-FFF2-40B4-BE49-F238E27FC236}">
              <a16:creationId xmlns:a16="http://schemas.microsoft.com/office/drawing/2014/main" id="{F8042F33-0373-E45D-9A9D-EB298FE09D21}"/>
            </a:ext>
          </a:extLst>
        </xdr:cNvPr>
        <xdr:cNvPicPr>
          <a:picLocks noChangeAspect="1"/>
        </xdr:cNvPicPr>
      </xdr:nvPicPr>
      <xdr:blipFill>
        <a:blip xmlns:r="http://schemas.openxmlformats.org/officeDocument/2006/relationships" r:embed="rId3"/>
        <a:stretch>
          <a:fillRect/>
        </a:stretch>
      </xdr:blipFill>
      <xdr:spPr>
        <a:xfrm>
          <a:off x="1720851" y="11144250"/>
          <a:ext cx="5295778" cy="393739"/>
        </a:xfrm>
        <a:prstGeom prst="rect">
          <a:avLst/>
        </a:prstGeom>
      </xdr:spPr>
    </xdr:pic>
    <xdr:clientData/>
  </xdr:twoCellAnchor>
  <xdr:twoCellAnchor editAs="oneCell">
    <xdr:from>
      <xdr:col>4</xdr:col>
      <xdr:colOff>165100</xdr:colOff>
      <xdr:row>36</xdr:row>
      <xdr:rowOff>25400</xdr:rowOff>
    </xdr:from>
    <xdr:to>
      <xdr:col>7</xdr:col>
      <xdr:colOff>470405</xdr:colOff>
      <xdr:row>36</xdr:row>
      <xdr:rowOff>535984</xdr:rowOff>
    </xdr:to>
    <xdr:pic>
      <xdr:nvPicPr>
        <xdr:cNvPr id="7" name="รูปภาพ 6">
          <a:extLst>
            <a:ext uri="{FF2B5EF4-FFF2-40B4-BE49-F238E27FC236}">
              <a16:creationId xmlns:a16="http://schemas.microsoft.com/office/drawing/2014/main" id="{D04AC880-1C3B-FA2B-8C09-5FFD3901B2EF}"/>
            </a:ext>
          </a:extLst>
        </xdr:cNvPr>
        <xdr:cNvPicPr>
          <a:picLocks noChangeAspect="1"/>
        </xdr:cNvPicPr>
      </xdr:nvPicPr>
      <xdr:blipFill>
        <a:blip xmlns:r="http://schemas.openxmlformats.org/officeDocument/2006/relationships" r:embed="rId4"/>
        <a:stretch>
          <a:fillRect/>
        </a:stretch>
      </xdr:blipFill>
      <xdr:spPr>
        <a:xfrm>
          <a:off x="1130300" y="15201900"/>
          <a:ext cx="5829805" cy="510584"/>
        </a:xfrm>
        <a:prstGeom prst="rect">
          <a:avLst/>
        </a:prstGeom>
      </xdr:spPr>
    </xdr:pic>
    <xdr:clientData/>
  </xdr:twoCellAnchor>
  <xdr:twoCellAnchor editAs="oneCell">
    <xdr:from>
      <xdr:col>4</xdr:col>
      <xdr:colOff>495301</xdr:colOff>
      <xdr:row>44</xdr:row>
      <xdr:rowOff>12700</xdr:rowOff>
    </xdr:from>
    <xdr:to>
      <xdr:col>6</xdr:col>
      <xdr:colOff>838201</xdr:colOff>
      <xdr:row>44</xdr:row>
      <xdr:rowOff>745437</xdr:rowOff>
    </xdr:to>
    <xdr:pic>
      <xdr:nvPicPr>
        <xdr:cNvPr id="3" name="รูปภาพ 2">
          <a:extLst>
            <a:ext uri="{FF2B5EF4-FFF2-40B4-BE49-F238E27FC236}">
              <a16:creationId xmlns:a16="http://schemas.microsoft.com/office/drawing/2014/main" id="{D03202BD-0128-BE7E-FA63-1C594335ABB3}"/>
            </a:ext>
          </a:extLst>
        </xdr:cNvPr>
        <xdr:cNvPicPr>
          <a:picLocks noChangeAspect="1"/>
        </xdr:cNvPicPr>
      </xdr:nvPicPr>
      <xdr:blipFill>
        <a:blip xmlns:r="http://schemas.openxmlformats.org/officeDocument/2006/relationships" r:embed="rId5"/>
        <a:stretch>
          <a:fillRect/>
        </a:stretch>
      </xdr:blipFill>
      <xdr:spPr>
        <a:xfrm>
          <a:off x="1460501" y="19850100"/>
          <a:ext cx="4902200" cy="732737"/>
        </a:xfrm>
        <a:prstGeom prst="rect">
          <a:avLst/>
        </a:prstGeom>
      </xdr:spPr>
    </xdr:pic>
    <xdr:clientData/>
  </xdr:twoCellAnchor>
  <xdr:twoCellAnchor editAs="oneCell">
    <xdr:from>
      <xdr:col>4</xdr:col>
      <xdr:colOff>990601</xdr:colOff>
      <xdr:row>49</xdr:row>
      <xdr:rowOff>52404</xdr:rowOff>
    </xdr:from>
    <xdr:to>
      <xdr:col>6</xdr:col>
      <xdr:colOff>615951</xdr:colOff>
      <xdr:row>49</xdr:row>
      <xdr:rowOff>734141</xdr:rowOff>
    </xdr:to>
    <xdr:pic>
      <xdr:nvPicPr>
        <xdr:cNvPr id="9" name="รูปภาพ 8">
          <a:extLst>
            <a:ext uri="{FF2B5EF4-FFF2-40B4-BE49-F238E27FC236}">
              <a16:creationId xmlns:a16="http://schemas.microsoft.com/office/drawing/2014/main" id="{8C17FDA2-1B72-C38E-D4E4-7DE09CF46563}"/>
            </a:ext>
          </a:extLst>
        </xdr:cNvPr>
        <xdr:cNvPicPr>
          <a:picLocks noChangeAspect="1"/>
        </xdr:cNvPicPr>
      </xdr:nvPicPr>
      <xdr:blipFill>
        <a:blip xmlns:r="http://schemas.openxmlformats.org/officeDocument/2006/relationships" r:embed="rId6"/>
        <a:stretch>
          <a:fillRect/>
        </a:stretch>
      </xdr:blipFill>
      <xdr:spPr>
        <a:xfrm>
          <a:off x="1955801" y="22715554"/>
          <a:ext cx="4184650" cy="681737"/>
        </a:xfrm>
        <a:prstGeom prst="rect">
          <a:avLst/>
        </a:prstGeom>
      </xdr:spPr>
    </xdr:pic>
    <xdr:clientData/>
  </xdr:twoCellAnchor>
  <xdr:twoCellAnchor editAs="oneCell">
    <xdr:from>
      <xdr:col>4</xdr:col>
      <xdr:colOff>933450</xdr:colOff>
      <xdr:row>57</xdr:row>
      <xdr:rowOff>11335</xdr:rowOff>
    </xdr:from>
    <xdr:to>
      <xdr:col>6</xdr:col>
      <xdr:colOff>590550</xdr:colOff>
      <xdr:row>57</xdr:row>
      <xdr:rowOff>918320</xdr:rowOff>
    </xdr:to>
    <xdr:pic>
      <xdr:nvPicPr>
        <xdr:cNvPr id="13" name="รูปภาพ 12">
          <a:extLst>
            <a:ext uri="{FF2B5EF4-FFF2-40B4-BE49-F238E27FC236}">
              <a16:creationId xmlns:a16="http://schemas.microsoft.com/office/drawing/2014/main" id="{91B8B105-B272-96DB-564D-9D9C9847C9AF}"/>
            </a:ext>
          </a:extLst>
        </xdr:cNvPr>
        <xdr:cNvPicPr>
          <a:picLocks noChangeAspect="1"/>
        </xdr:cNvPicPr>
      </xdr:nvPicPr>
      <xdr:blipFill>
        <a:blip xmlns:r="http://schemas.openxmlformats.org/officeDocument/2006/relationships" r:embed="rId7"/>
        <a:stretch>
          <a:fillRect/>
        </a:stretch>
      </xdr:blipFill>
      <xdr:spPr>
        <a:xfrm>
          <a:off x="1898650" y="24630285"/>
          <a:ext cx="4216400" cy="906985"/>
        </a:xfrm>
        <a:prstGeom prst="rect">
          <a:avLst/>
        </a:prstGeom>
      </xdr:spPr>
    </xdr:pic>
    <xdr:clientData/>
  </xdr:twoCellAnchor>
  <xdr:oneCellAnchor>
    <xdr:from>
      <xdr:col>4</xdr:col>
      <xdr:colOff>285750</xdr:colOff>
      <xdr:row>54</xdr:row>
      <xdr:rowOff>114300</xdr:rowOff>
    </xdr:from>
    <xdr:ext cx="5730737" cy="480102"/>
    <xdr:pic>
      <xdr:nvPicPr>
        <xdr:cNvPr id="14" name="รูปภาพ 13">
          <a:extLst>
            <a:ext uri="{FF2B5EF4-FFF2-40B4-BE49-F238E27FC236}">
              <a16:creationId xmlns:a16="http://schemas.microsoft.com/office/drawing/2014/main" id="{CCAB70DA-EB7F-48F7-A582-AE4F66F58AFA}"/>
            </a:ext>
          </a:extLst>
        </xdr:cNvPr>
        <xdr:cNvPicPr>
          <a:picLocks noChangeAspect="1"/>
        </xdr:cNvPicPr>
      </xdr:nvPicPr>
      <xdr:blipFill>
        <a:blip xmlns:r="http://schemas.openxmlformats.org/officeDocument/2006/relationships" r:embed="rId8"/>
        <a:stretch>
          <a:fillRect/>
        </a:stretch>
      </xdr:blipFill>
      <xdr:spPr>
        <a:xfrm>
          <a:off x="1250950" y="30867350"/>
          <a:ext cx="5730737" cy="480102"/>
        </a:xfrm>
        <a:prstGeom prst="rect">
          <a:avLst/>
        </a:prstGeom>
      </xdr:spPr>
    </xdr:pic>
    <xdr:clientData/>
  </xdr:oneCellAnchor>
  <xdr:twoCellAnchor editAs="oneCell">
    <xdr:from>
      <xdr:col>4</xdr:col>
      <xdr:colOff>520701</xdr:colOff>
      <xdr:row>67</xdr:row>
      <xdr:rowOff>177800</xdr:rowOff>
    </xdr:from>
    <xdr:to>
      <xdr:col>7</xdr:col>
      <xdr:colOff>571807</xdr:colOff>
      <xdr:row>67</xdr:row>
      <xdr:rowOff>2314195</xdr:rowOff>
    </xdr:to>
    <xdr:pic>
      <xdr:nvPicPr>
        <xdr:cNvPr id="17" name="รูปภาพ 16">
          <a:extLst>
            <a:ext uri="{FF2B5EF4-FFF2-40B4-BE49-F238E27FC236}">
              <a16:creationId xmlns:a16="http://schemas.microsoft.com/office/drawing/2014/main" id="{5D6AFCF2-626E-AC11-8195-2E4098DAB63B}"/>
            </a:ext>
          </a:extLst>
        </xdr:cNvPr>
        <xdr:cNvPicPr>
          <a:picLocks noChangeAspect="1"/>
        </xdr:cNvPicPr>
      </xdr:nvPicPr>
      <xdr:blipFill>
        <a:blip xmlns:r="http://schemas.openxmlformats.org/officeDocument/2006/relationships" r:embed="rId9"/>
        <a:stretch>
          <a:fillRect/>
        </a:stretch>
      </xdr:blipFill>
      <xdr:spPr>
        <a:xfrm>
          <a:off x="1485901" y="32962850"/>
          <a:ext cx="5575606" cy="2136395"/>
        </a:xfrm>
        <a:prstGeom prst="rect">
          <a:avLst/>
        </a:prstGeom>
      </xdr:spPr>
    </xdr:pic>
    <xdr:clientData/>
  </xdr:twoCellAnchor>
  <xdr:twoCellAnchor editAs="oneCell">
    <xdr:from>
      <xdr:col>4</xdr:col>
      <xdr:colOff>220718</xdr:colOff>
      <xdr:row>74</xdr:row>
      <xdr:rowOff>40912</xdr:rowOff>
    </xdr:from>
    <xdr:to>
      <xdr:col>7</xdr:col>
      <xdr:colOff>357352</xdr:colOff>
      <xdr:row>74</xdr:row>
      <xdr:rowOff>1685791</xdr:rowOff>
    </xdr:to>
    <xdr:pic>
      <xdr:nvPicPr>
        <xdr:cNvPr id="21" name="รูปภาพ 20">
          <a:extLst>
            <a:ext uri="{FF2B5EF4-FFF2-40B4-BE49-F238E27FC236}">
              <a16:creationId xmlns:a16="http://schemas.microsoft.com/office/drawing/2014/main" id="{E262BFB3-2341-9F8E-1DA0-2381821AF622}"/>
            </a:ext>
          </a:extLst>
        </xdr:cNvPr>
        <xdr:cNvPicPr>
          <a:picLocks noChangeAspect="1"/>
        </xdr:cNvPicPr>
      </xdr:nvPicPr>
      <xdr:blipFill>
        <a:blip xmlns:r="http://schemas.openxmlformats.org/officeDocument/2006/relationships" r:embed="rId10"/>
        <a:stretch>
          <a:fillRect/>
        </a:stretch>
      </xdr:blipFill>
      <xdr:spPr>
        <a:xfrm>
          <a:off x="1198180" y="38450967"/>
          <a:ext cx="5665075" cy="1644879"/>
        </a:xfrm>
        <a:prstGeom prst="rect">
          <a:avLst/>
        </a:prstGeom>
      </xdr:spPr>
    </xdr:pic>
    <xdr:clientData/>
  </xdr:twoCellAnchor>
  <xdr:twoCellAnchor editAs="oneCell">
    <xdr:from>
      <xdr:col>4</xdr:col>
      <xdr:colOff>21022</xdr:colOff>
      <xdr:row>80</xdr:row>
      <xdr:rowOff>136703</xdr:rowOff>
    </xdr:from>
    <xdr:to>
      <xdr:col>7</xdr:col>
      <xdr:colOff>409905</xdr:colOff>
      <xdr:row>80</xdr:row>
      <xdr:rowOff>1499979</xdr:rowOff>
    </xdr:to>
    <xdr:pic>
      <xdr:nvPicPr>
        <xdr:cNvPr id="24" name="รูปภาพ 23">
          <a:extLst>
            <a:ext uri="{FF2B5EF4-FFF2-40B4-BE49-F238E27FC236}">
              <a16:creationId xmlns:a16="http://schemas.microsoft.com/office/drawing/2014/main" id="{287B3A90-156E-147B-10BE-5E18645582ED}"/>
            </a:ext>
          </a:extLst>
        </xdr:cNvPr>
        <xdr:cNvPicPr>
          <a:picLocks noChangeAspect="1"/>
        </xdr:cNvPicPr>
      </xdr:nvPicPr>
      <xdr:blipFill>
        <a:blip xmlns:r="http://schemas.openxmlformats.org/officeDocument/2006/relationships" r:embed="rId11"/>
        <a:stretch>
          <a:fillRect/>
        </a:stretch>
      </xdr:blipFill>
      <xdr:spPr>
        <a:xfrm>
          <a:off x="998484" y="43497131"/>
          <a:ext cx="5917324" cy="1363276"/>
        </a:xfrm>
        <a:prstGeom prst="rect">
          <a:avLst/>
        </a:prstGeom>
      </xdr:spPr>
    </xdr:pic>
    <xdr:clientData/>
  </xdr:twoCellAnchor>
  <xdr:twoCellAnchor editAs="oneCell">
    <xdr:from>
      <xdr:col>4</xdr:col>
      <xdr:colOff>53077</xdr:colOff>
      <xdr:row>90</xdr:row>
      <xdr:rowOff>45719</xdr:rowOff>
    </xdr:from>
    <xdr:to>
      <xdr:col>7</xdr:col>
      <xdr:colOff>979335</xdr:colOff>
      <xdr:row>90</xdr:row>
      <xdr:rowOff>485615</xdr:rowOff>
    </xdr:to>
    <xdr:pic>
      <xdr:nvPicPr>
        <xdr:cNvPr id="8" name="รูปภาพ 7">
          <a:extLst>
            <a:ext uri="{FF2B5EF4-FFF2-40B4-BE49-F238E27FC236}">
              <a16:creationId xmlns:a16="http://schemas.microsoft.com/office/drawing/2014/main" id="{79B8F498-7C8F-F384-3B5E-C8C798B6C6F0}"/>
            </a:ext>
          </a:extLst>
        </xdr:cNvPr>
        <xdr:cNvPicPr>
          <a:picLocks noChangeAspect="1"/>
        </xdr:cNvPicPr>
      </xdr:nvPicPr>
      <xdr:blipFill>
        <a:blip xmlns:r="http://schemas.openxmlformats.org/officeDocument/2006/relationships" r:embed="rId12"/>
        <a:stretch>
          <a:fillRect/>
        </a:stretch>
      </xdr:blipFill>
      <xdr:spPr>
        <a:xfrm>
          <a:off x="1028437" y="48554639"/>
          <a:ext cx="6458378" cy="439896"/>
        </a:xfrm>
        <a:prstGeom prst="rect">
          <a:avLst/>
        </a:prstGeom>
      </xdr:spPr>
    </xdr:pic>
    <xdr:clientData/>
  </xdr:twoCellAnchor>
  <xdr:twoCellAnchor editAs="oneCell">
    <xdr:from>
      <xdr:col>4</xdr:col>
      <xdr:colOff>198120</xdr:colOff>
      <xdr:row>96</xdr:row>
      <xdr:rowOff>76200</xdr:rowOff>
    </xdr:from>
    <xdr:to>
      <xdr:col>7</xdr:col>
      <xdr:colOff>503426</xdr:colOff>
      <xdr:row>96</xdr:row>
      <xdr:rowOff>579164</xdr:rowOff>
    </xdr:to>
    <xdr:pic>
      <xdr:nvPicPr>
        <xdr:cNvPr id="10" name="รูปภาพ 9">
          <a:extLst>
            <a:ext uri="{FF2B5EF4-FFF2-40B4-BE49-F238E27FC236}">
              <a16:creationId xmlns:a16="http://schemas.microsoft.com/office/drawing/2014/main" id="{C3F11769-CDAE-9174-A94A-B7D9FA8DCBB9}"/>
            </a:ext>
          </a:extLst>
        </xdr:cNvPr>
        <xdr:cNvPicPr>
          <a:picLocks noChangeAspect="1"/>
        </xdr:cNvPicPr>
      </xdr:nvPicPr>
      <xdr:blipFill>
        <a:blip xmlns:r="http://schemas.openxmlformats.org/officeDocument/2006/relationships" r:embed="rId13"/>
        <a:stretch>
          <a:fillRect/>
        </a:stretch>
      </xdr:blipFill>
      <xdr:spPr>
        <a:xfrm>
          <a:off x="1173480" y="51457860"/>
          <a:ext cx="5837426" cy="502964"/>
        </a:xfrm>
        <a:prstGeom prst="rect">
          <a:avLst/>
        </a:prstGeom>
      </xdr:spPr>
    </xdr:pic>
    <xdr:clientData/>
  </xdr:twoCellAnchor>
  <xdr:twoCellAnchor editAs="oneCell">
    <xdr:from>
      <xdr:col>4</xdr:col>
      <xdr:colOff>487680</xdr:colOff>
      <xdr:row>102</xdr:row>
      <xdr:rowOff>22860</xdr:rowOff>
    </xdr:from>
    <xdr:to>
      <xdr:col>7</xdr:col>
      <xdr:colOff>770124</xdr:colOff>
      <xdr:row>103</xdr:row>
      <xdr:rowOff>48</xdr:rowOff>
    </xdr:to>
    <xdr:pic>
      <xdr:nvPicPr>
        <xdr:cNvPr id="12" name="รูปภาพ 11">
          <a:extLst>
            <a:ext uri="{FF2B5EF4-FFF2-40B4-BE49-F238E27FC236}">
              <a16:creationId xmlns:a16="http://schemas.microsoft.com/office/drawing/2014/main" id="{37C88E4C-D50E-E1C7-9243-9A25DD10C68B}"/>
            </a:ext>
          </a:extLst>
        </xdr:cNvPr>
        <xdr:cNvPicPr>
          <a:picLocks noChangeAspect="1"/>
        </xdr:cNvPicPr>
      </xdr:nvPicPr>
      <xdr:blipFill>
        <a:blip xmlns:r="http://schemas.openxmlformats.org/officeDocument/2006/relationships" r:embed="rId14"/>
        <a:stretch>
          <a:fillRect/>
        </a:stretch>
      </xdr:blipFill>
      <xdr:spPr>
        <a:xfrm>
          <a:off x="1463040" y="54475380"/>
          <a:ext cx="5814564" cy="548688"/>
        </a:xfrm>
        <a:prstGeom prst="rect">
          <a:avLst/>
        </a:prstGeom>
      </xdr:spPr>
    </xdr:pic>
    <xdr:clientData/>
  </xdr:twoCellAnchor>
  <xdr:twoCellAnchor editAs="oneCell">
    <xdr:from>
      <xdr:col>4</xdr:col>
      <xdr:colOff>403860</xdr:colOff>
      <xdr:row>106</xdr:row>
      <xdr:rowOff>38100</xdr:rowOff>
    </xdr:from>
    <xdr:to>
      <xdr:col>7</xdr:col>
      <xdr:colOff>701545</xdr:colOff>
      <xdr:row>107</xdr:row>
      <xdr:rowOff>22908</xdr:rowOff>
    </xdr:to>
    <xdr:pic>
      <xdr:nvPicPr>
        <xdr:cNvPr id="23" name="รูปภาพ 22">
          <a:extLst>
            <a:ext uri="{FF2B5EF4-FFF2-40B4-BE49-F238E27FC236}">
              <a16:creationId xmlns:a16="http://schemas.microsoft.com/office/drawing/2014/main" id="{5E7DFE97-3826-7D75-1AC4-F59A4C795B09}"/>
            </a:ext>
          </a:extLst>
        </xdr:cNvPr>
        <xdr:cNvPicPr>
          <a:picLocks noChangeAspect="1"/>
        </xdr:cNvPicPr>
      </xdr:nvPicPr>
      <xdr:blipFill>
        <a:blip xmlns:r="http://schemas.openxmlformats.org/officeDocument/2006/relationships" r:embed="rId15"/>
        <a:stretch>
          <a:fillRect/>
        </a:stretch>
      </xdr:blipFill>
      <xdr:spPr>
        <a:xfrm>
          <a:off x="1379220" y="56647080"/>
          <a:ext cx="5829805" cy="556308"/>
        </a:xfrm>
        <a:prstGeom prst="rect">
          <a:avLst/>
        </a:prstGeom>
      </xdr:spPr>
    </xdr:pic>
    <xdr:clientData/>
  </xdr:twoCellAnchor>
  <xdr:twoCellAnchor editAs="oneCell">
    <xdr:from>
      <xdr:col>4</xdr:col>
      <xdr:colOff>358140</xdr:colOff>
      <xdr:row>107</xdr:row>
      <xdr:rowOff>243840</xdr:rowOff>
    </xdr:from>
    <xdr:to>
      <xdr:col>7</xdr:col>
      <xdr:colOff>647700</xdr:colOff>
      <xdr:row>107</xdr:row>
      <xdr:rowOff>3710291</xdr:rowOff>
    </xdr:to>
    <xdr:pic>
      <xdr:nvPicPr>
        <xdr:cNvPr id="26" name="รูปภาพ 25">
          <a:extLst>
            <a:ext uri="{FF2B5EF4-FFF2-40B4-BE49-F238E27FC236}">
              <a16:creationId xmlns:a16="http://schemas.microsoft.com/office/drawing/2014/main" id="{B9315921-4BAF-0FC5-83DF-F2D3CCD8B416}"/>
            </a:ext>
          </a:extLst>
        </xdr:cNvPr>
        <xdr:cNvPicPr>
          <a:picLocks noChangeAspect="1"/>
        </xdr:cNvPicPr>
      </xdr:nvPicPr>
      <xdr:blipFill>
        <a:blip xmlns:r="http://schemas.openxmlformats.org/officeDocument/2006/relationships" r:embed="rId16"/>
        <a:stretch>
          <a:fillRect/>
        </a:stretch>
      </xdr:blipFill>
      <xdr:spPr>
        <a:xfrm>
          <a:off x="1333500" y="57424320"/>
          <a:ext cx="5821680" cy="3466451"/>
        </a:xfrm>
        <a:prstGeom prst="rect">
          <a:avLst/>
        </a:prstGeom>
      </xdr:spPr>
    </xdr:pic>
    <xdr:clientData/>
  </xdr:twoCellAnchor>
  <xdr:twoCellAnchor editAs="oneCell">
    <xdr:from>
      <xdr:col>4</xdr:col>
      <xdr:colOff>320040</xdr:colOff>
      <xdr:row>108</xdr:row>
      <xdr:rowOff>228600</xdr:rowOff>
    </xdr:from>
    <xdr:to>
      <xdr:col>7</xdr:col>
      <xdr:colOff>937793</xdr:colOff>
      <xdr:row>108</xdr:row>
      <xdr:rowOff>1615560</xdr:rowOff>
    </xdr:to>
    <xdr:pic>
      <xdr:nvPicPr>
        <xdr:cNvPr id="28" name="รูปภาพ 27">
          <a:extLst>
            <a:ext uri="{FF2B5EF4-FFF2-40B4-BE49-F238E27FC236}">
              <a16:creationId xmlns:a16="http://schemas.microsoft.com/office/drawing/2014/main" id="{1BB7D82B-F7AF-F93A-D81F-E417F2B3BB10}"/>
            </a:ext>
          </a:extLst>
        </xdr:cNvPr>
        <xdr:cNvPicPr>
          <a:picLocks noChangeAspect="1"/>
        </xdr:cNvPicPr>
      </xdr:nvPicPr>
      <xdr:blipFill>
        <a:blip xmlns:r="http://schemas.openxmlformats.org/officeDocument/2006/relationships" r:embed="rId17"/>
        <a:stretch>
          <a:fillRect/>
        </a:stretch>
      </xdr:blipFill>
      <xdr:spPr>
        <a:xfrm>
          <a:off x="1295400" y="61249560"/>
          <a:ext cx="6149873" cy="1386960"/>
        </a:xfrm>
        <a:prstGeom prst="rect">
          <a:avLst/>
        </a:prstGeom>
      </xdr:spPr>
    </xdr:pic>
    <xdr:clientData/>
  </xdr:twoCellAnchor>
  <xdr:oneCellAnchor>
    <xdr:from>
      <xdr:col>4</xdr:col>
      <xdr:colOff>160020</xdr:colOff>
      <xdr:row>114</xdr:row>
      <xdr:rowOff>68580</xdr:rowOff>
    </xdr:from>
    <xdr:ext cx="5997460" cy="1089754"/>
    <xdr:pic>
      <xdr:nvPicPr>
        <xdr:cNvPr id="30" name="รูปภาพ 29">
          <a:extLst>
            <a:ext uri="{FF2B5EF4-FFF2-40B4-BE49-F238E27FC236}">
              <a16:creationId xmlns:a16="http://schemas.microsoft.com/office/drawing/2014/main" id="{D78E86D3-0EB7-4973-AE38-63F2AC2CCBE9}"/>
            </a:ext>
          </a:extLst>
        </xdr:cNvPr>
        <xdr:cNvPicPr>
          <a:picLocks noChangeAspect="1"/>
        </xdr:cNvPicPr>
      </xdr:nvPicPr>
      <xdr:blipFill>
        <a:blip xmlns:r="http://schemas.openxmlformats.org/officeDocument/2006/relationships" r:embed="rId18"/>
        <a:stretch>
          <a:fillRect/>
        </a:stretch>
      </xdr:blipFill>
      <xdr:spPr>
        <a:xfrm>
          <a:off x="1135380" y="65905380"/>
          <a:ext cx="5997460" cy="1089754"/>
        </a:xfrm>
        <a:prstGeom prst="rect">
          <a:avLst/>
        </a:prstGeom>
      </xdr:spPr>
    </xdr:pic>
    <xdr:clientData/>
  </xdr:oneCellAnchor>
  <xdr:twoCellAnchor editAs="oneCell">
    <xdr:from>
      <xdr:col>4</xdr:col>
      <xdr:colOff>434340</xdr:colOff>
      <xdr:row>115</xdr:row>
      <xdr:rowOff>167640</xdr:rowOff>
    </xdr:from>
    <xdr:to>
      <xdr:col>7</xdr:col>
      <xdr:colOff>69028</xdr:colOff>
      <xdr:row>115</xdr:row>
      <xdr:rowOff>784913</xdr:rowOff>
    </xdr:to>
    <xdr:pic>
      <xdr:nvPicPr>
        <xdr:cNvPr id="31" name="รูปภาพ 30">
          <a:extLst>
            <a:ext uri="{FF2B5EF4-FFF2-40B4-BE49-F238E27FC236}">
              <a16:creationId xmlns:a16="http://schemas.microsoft.com/office/drawing/2014/main" id="{778F772E-54F4-236A-7E3B-E88708EC7723}"/>
            </a:ext>
          </a:extLst>
        </xdr:cNvPr>
        <xdr:cNvPicPr>
          <a:picLocks noChangeAspect="1"/>
        </xdr:cNvPicPr>
      </xdr:nvPicPr>
      <xdr:blipFill>
        <a:blip xmlns:r="http://schemas.openxmlformats.org/officeDocument/2006/relationships" r:embed="rId19"/>
        <a:stretch>
          <a:fillRect/>
        </a:stretch>
      </xdr:blipFill>
      <xdr:spPr>
        <a:xfrm>
          <a:off x="1409700" y="66644520"/>
          <a:ext cx="5166808" cy="617273"/>
        </a:xfrm>
        <a:prstGeom prst="rect">
          <a:avLst/>
        </a:prstGeom>
      </xdr:spPr>
    </xdr:pic>
    <xdr:clientData/>
  </xdr:twoCellAnchor>
  <xdr:twoCellAnchor editAs="oneCell">
    <xdr:from>
      <xdr:col>4</xdr:col>
      <xdr:colOff>144780</xdr:colOff>
      <xdr:row>122</xdr:row>
      <xdr:rowOff>45720</xdr:rowOff>
    </xdr:from>
    <xdr:to>
      <xdr:col>7</xdr:col>
      <xdr:colOff>526292</xdr:colOff>
      <xdr:row>122</xdr:row>
      <xdr:rowOff>548684</xdr:rowOff>
    </xdr:to>
    <xdr:pic>
      <xdr:nvPicPr>
        <xdr:cNvPr id="33" name="รูปภาพ 32">
          <a:extLst>
            <a:ext uri="{FF2B5EF4-FFF2-40B4-BE49-F238E27FC236}">
              <a16:creationId xmlns:a16="http://schemas.microsoft.com/office/drawing/2014/main" id="{278458EE-EA66-090E-C82B-9178290F1335}"/>
            </a:ext>
          </a:extLst>
        </xdr:cNvPr>
        <xdr:cNvPicPr>
          <a:picLocks noChangeAspect="1"/>
        </xdr:cNvPicPr>
      </xdr:nvPicPr>
      <xdr:blipFill>
        <a:blip xmlns:r="http://schemas.openxmlformats.org/officeDocument/2006/relationships" r:embed="rId20"/>
        <a:stretch>
          <a:fillRect/>
        </a:stretch>
      </xdr:blipFill>
      <xdr:spPr>
        <a:xfrm>
          <a:off x="1120140" y="69768720"/>
          <a:ext cx="5913632" cy="502964"/>
        </a:xfrm>
        <a:prstGeom prst="rect">
          <a:avLst/>
        </a:prstGeom>
      </xdr:spPr>
    </xdr:pic>
    <xdr:clientData/>
  </xdr:twoCellAnchor>
  <xdr:twoCellAnchor editAs="oneCell">
    <xdr:from>
      <xdr:col>4</xdr:col>
      <xdr:colOff>190500</xdr:colOff>
      <xdr:row>123</xdr:row>
      <xdr:rowOff>137160</xdr:rowOff>
    </xdr:from>
    <xdr:to>
      <xdr:col>7</xdr:col>
      <xdr:colOff>648219</xdr:colOff>
      <xdr:row>123</xdr:row>
      <xdr:rowOff>1303121</xdr:rowOff>
    </xdr:to>
    <xdr:pic>
      <xdr:nvPicPr>
        <xdr:cNvPr id="37" name="รูปภาพ 36">
          <a:extLst>
            <a:ext uri="{FF2B5EF4-FFF2-40B4-BE49-F238E27FC236}">
              <a16:creationId xmlns:a16="http://schemas.microsoft.com/office/drawing/2014/main" id="{9BDF73AB-459F-B99F-E17F-78099D20258B}"/>
            </a:ext>
          </a:extLst>
        </xdr:cNvPr>
        <xdr:cNvPicPr>
          <a:picLocks noChangeAspect="1"/>
        </xdr:cNvPicPr>
      </xdr:nvPicPr>
      <xdr:blipFill>
        <a:blip xmlns:r="http://schemas.openxmlformats.org/officeDocument/2006/relationships" r:embed="rId21"/>
        <a:stretch>
          <a:fillRect/>
        </a:stretch>
      </xdr:blipFill>
      <xdr:spPr>
        <a:xfrm>
          <a:off x="1165860" y="70431660"/>
          <a:ext cx="5989839" cy="1165961"/>
        </a:xfrm>
        <a:prstGeom prst="rect">
          <a:avLst/>
        </a:prstGeom>
      </xdr:spPr>
    </xdr:pic>
    <xdr:clientData/>
  </xdr:twoCellAnchor>
  <xdr:twoCellAnchor editAs="oneCell">
    <xdr:from>
      <xdr:col>4</xdr:col>
      <xdr:colOff>464820</xdr:colOff>
      <xdr:row>129</xdr:row>
      <xdr:rowOff>45721</xdr:rowOff>
    </xdr:from>
    <xdr:to>
      <xdr:col>7</xdr:col>
      <xdr:colOff>388620</xdr:colOff>
      <xdr:row>129</xdr:row>
      <xdr:rowOff>1101705</xdr:rowOff>
    </xdr:to>
    <xdr:pic>
      <xdr:nvPicPr>
        <xdr:cNvPr id="38" name="รูปภาพ 37">
          <a:extLst>
            <a:ext uri="{FF2B5EF4-FFF2-40B4-BE49-F238E27FC236}">
              <a16:creationId xmlns:a16="http://schemas.microsoft.com/office/drawing/2014/main" id="{4345D20F-F943-C8E9-5120-253F30163A04}"/>
            </a:ext>
          </a:extLst>
        </xdr:cNvPr>
        <xdr:cNvPicPr>
          <a:picLocks noChangeAspect="1"/>
        </xdr:cNvPicPr>
      </xdr:nvPicPr>
      <xdr:blipFill>
        <a:blip xmlns:r="http://schemas.openxmlformats.org/officeDocument/2006/relationships" r:embed="rId22"/>
        <a:stretch>
          <a:fillRect/>
        </a:stretch>
      </xdr:blipFill>
      <xdr:spPr>
        <a:xfrm>
          <a:off x="1440180" y="74592181"/>
          <a:ext cx="5455920" cy="1055984"/>
        </a:xfrm>
        <a:prstGeom prst="rect">
          <a:avLst/>
        </a:prstGeom>
      </xdr:spPr>
    </xdr:pic>
    <xdr:clientData/>
  </xdr:twoCellAnchor>
  <xdr:twoCellAnchor editAs="oneCell">
    <xdr:from>
      <xdr:col>4</xdr:col>
      <xdr:colOff>792480</xdr:colOff>
      <xdr:row>130</xdr:row>
      <xdr:rowOff>236220</xdr:rowOff>
    </xdr:from>
    <xdr:to>
      <xdr:col>7</xdr:col>
      <xdr:colOff>709132</xdr:colOff>
      <xdr:row>130</xdr:row>
      <xdr:rowOff>815390</xdr:rowOff>
    </xdr:to>
    <xdr:pic>
      <xdr:nvPicPr>
        <xdr:cNvPr id="39" name="รูปภาพ 38">
          <a:extLst>
            <a:ext uri="{FF2B5EF4-FFF2-40B4-BE49-F238E27FC236}">
              <a16:creationId xmlns:a16="http://schemas.microsoft.com/office/drawing/2014/main" id="{9FFF4A9B-0E33-43D8-4CBF-B15C86E3DF6A}"/>
            </a:ext>
          </a:extLst>
        </xdr:cNvPr>
        <xdr:cNvPicPr>
          <a:picLocks noChangeAspect="1"/>
        </xdr:cNvPicPr>
      </xdr:nvPicPr>
      <xdr:blipFill>
        <a:blip xmlns:r="http://schemas.openxmlformats.org/officeDocument/2006/relationships" r:embed="rId23"/>
        <a:stretch>
          <a:fillRect/>
        </a:stretch>
      </xdr:blipFill>
      <xdr:spPr>
        <a:xfrm>
          <a:off x="1767840" y="75986640"/>
          <a:ext cx="5448772" cy="579170"/>
        </a:xfrm>
        <a:prstGeom prst="rect">
          <a:avLst/>
        </a:prstGeom>
      </xdr:spPr>
    </xdr:pic>
    <xdr:clientData/>
  </xdr:twoCellAnchor>
  <xdr:twoCellAnchor editAs="oneCell">
    <xdr:from>
      <xdr:col>4</xdr:col>
      <xdr:colOff>1150620</xdr:colOff>
      <xdr:row>139</xdr:row>
      <xdr:rowOff>121920</xdr:rowOff>
    </xdr:from>
    <xdr:to>
      <xdr:col>8</xdr:col>
      <xdr:colOff>472963</xdr:colOff>
      <xdr:row>140</xdr:row>
      <xdr:rowOff>61004</xdr:rowOff>
    </xdr:to>
    <xdr:pic>
      <xdr:nvPicPr>
        <xdr:cNvPr id="41" name="รูปภาพ 40">
          <a:extLst>
            <a:ext uri="{FF2B5EF4-FFF2-40B4-BE49-F238E27FC236}">
              <a16:creationId xmlns:a16="http://schemas.microsoft.com/office/drawing/2014/main" id="{EBADB844-B225-60E0-B748-FEFB29A5FAA7}"/>
            </a:ext>
          </a:extLst>
        </xdr:cNvPr>
        <xdr:cNvPicPr>
          <a:picLocks noChangeAspect="1"/>
        </xdr:cNvPicPr>
      </xdr:nvPicPr>
      <xdr:blipFill>
        <a:blip xmlns:r="http://schemas.openxmlformats.org/officeDocument/2006/relationships" r:embed="rId24"/>
        <a:stretch>
          <a:fillRect/>
        </a:stretch>
      </xdr:blipFill>
      <xdr:spPr>
        <a:xfrm>
          <a:off x="2125980" y="79118460"/>
          <a:ext cx="6035563" cy="510584"/>
        </a:xfrm>
        <a:prstGeom prst="rect">
          <a:avLst/>
        </a:prstGeom>
      </xdr:spPr>
    </xdr:pic>
    <xdr:clientData/>
  </xdr:twoCellAnchor>
  <xdr:twoCellAnchor editAs="oneCell">
    <xdr:from>
      <xdr:col>4</xdr:col>
      <xdr:colOff>297181</xdr:colOff>
      <xdr:row>140</xdr:row>
      <xdr:rowOff>153070</xdr:rowOff>
    </xdr:from>
    <xdr:to>
      <xdr:col>7</xdr:col>
      <xdr:colOff>952501</xdr:colOff>
      <xdr:row>140</xdr:row>
      <xdr:rowOff>2149018</xdr:rowOff>
    </xdr:to>
    <xdr:pic>
      <xdr:nvPicPr>
        <xdr:cNvPr id="43" name="รูปภาพ 42">
          <a:extLst>
            <a:ext uri="{FF2B5EF4-FFF2-40B4-BE49-F238E27FC236}">
              <a16:creationId xmlns:a16="http://schemas.microsoft.com/office/drawing/2014/main" id="{29209C24-E521-70EB-1E45-35E28D8153D7}"/>
            </a:ext>
          </a:extLst>
        </xdr:cNvPr>
        <xdr:cNvPicPr>
          <a:picLocks noChangeAspect="1"/>
        </xdr:cNvPicPr>
      </xdr:nvPicPr>
      <xdr:blipFill>
        <a:blip xmlns:r="http://schemas.openxmlformats.org/officeDocument/2006/relationships" r:embed="rId25"/>
        <a:stretch>
          <a:fillRect/>
        </a:stretch>
      </xdr:blipFill>
      <xdr:spPr>
        <a:xfrm>
          <a:off x="1272541" y="80787910"/>
          <a:ext cx="6187440" cy="1995948"/>
        </a:xfrm>
        <a:prstGeom prst="rect">
          <a:avLst/>
        </a:prstGeom>
      </xdr:spPr>
    </xdr:pic>
    <xdr:clientData/>
  </xdr:twoCellAnchor>
  <xdr:twoCellAnchor editAs="oneCell">
    <xdr:from>
      <xdr:col>4</xdr:col>
      <xdr:colOff>213360</xdr:colOff>
      <xdr:row>144</xdr:row>
      <xdr:rowOff>731520</xdr:rowOff>
    </xdr:from>
    <xdr:to>
      <xdr:col>7</xdr:col>
      <xdr:colOff>793010</xdr:colOff>
      <xdr:row>145</xdr:row>
      <xdr:rowOff>1310763</xdr:rowOff>
    </xdr:to>
    <xdr:pic>
      <xdr:nvPicPr>
        <xdr:cNvPr id="48" name="รูปภาพ 47">
          <a:extLst>
            <a:ext uri="{FF2B5EF4-FFF2-40B4-BE49-F238E27FC236}">
              <a16:creationId xmlns:a16="http://schemas.microsoft.com/office/drawing/2014/main" id="{976A3CB8-4434-17BD-C602-EF1B5BF7997B}"/>
            </a:ext>
          </a:extLst>
        </xdr:cNvPr>
        <xdr:cNvPicPr>
          <a:picLocks noChangeAspect="1"/>
        </xdr:cNvPicPr>
      </xdr:nvPicPr>
      <xdr:blipFill>
        <a:blip xmlns:r="http://schemas.openxmlformats.org/officeDocument/2006/relationships" r:embed="rId26"/>
        <a:stretch>
          <a:fillRect/>
        </a:stretch>
      </xdr:blipFill>
      <xdr:spPr>
        <a:xfrm>
          <a:off x="1188720" y="85618320"/>
          <a:ext cx="6111770" cy="1425063"/>
        </a:xfrm>
        <a:prstGeom prst="rect">
          <a:avLst/>
        </a:prstGeom>
      </xdr:spPr>
    </xdr:pic>
    <xdr:clientData/>
  </xdr:twoCellAnchor>
  <xdr:twoCellAnchor editAs="oneCell">
    <xdr:from>
      <xdr:col>3</xdr:col>
      <xdr:colOff>274320</xdr:colOff>
      <xdr:row>150</xdr:row>
      <xdr:rowOff>236220</xdr:rowOff>
    </xdr:from>
    <xdr:to>
      <xdr:col>7</xdr:col>
      <xdr:colOff>518685</xdr:colOff>
      <xdr:row>150</xdr:row>
      <xdr:rowOff>617253</xdr:rowOff>
    </xdr:to>
    <xdr:pic>
      <xdr:nvPicPr>
        <xdr:cNvPr id="49" name="รูปภาพ 48">
          <a:extLst>
            <a:ext uri="{FF2B5EF4-FFF2-40B4-BE49-F238E27FC236}">
              <a16:creationId xmlns:a16="http://schemas.microsoft.com/office/drawing/2014/main" id="{DA87C75F-BA0C-6553-00AC-C8A303EBF67E}"/>
            </a:ext>
          </a:extLst>
        </xdr:cNvPr>
        <xdr:cNvPicPr>
          <a:picLocks noChangeAspect="1"/>
        </xdr:cNvPicPr>
      </xdr:nvPicPr>
      <xdr:blipFill>
        <a:blip xmlns:r="http://schemas.openxmlformats.org/officeDocument/2006/relationships" r:embed="rId27"/>
        <a:stretch>
          <a:fillRect/>
        </a:stretch>
      </xdr:blipFill>
      <xdr:spPr>
        <a:xfrm>
          <a:off x="967740" y="89916000"/>
          <a:ext cx="6058425" cy="381033"/>
        </a:xfrm>
        <a:prstGeom prst="rect">
          <a:avLst/>
        </a:prstGeom>
      </xdr:spPr>
    </xdr:pic>
    <xdr:clientData/>
  </xdr:twoCellAnchor>
  <xdr:twoCellAnchor editAs="oneCell">
    <xdr:from>
      <xdr:col>4</xdr:col>
      <xdr:colOff>106680</xdr:colOff>
      <xdr:row>155</xdr:row>
      <xdr:rowOff>121920</xdr:rowOff>
    </xdr:from>
    <xdr:to>
      <xdr:col>7</xdr:col>
      <xdr:colOff>480572</xdr:colOff>
      <xdr:row>155</xdr:row>
      <xdr:rowOff>510574</xdr:rowOff>
    </xdr:to>
    <xdr:pic>
      <xdr:nvPicPr>
        <xdr:cNvPr id="51" name="รูปภาพ 50">
          <a:extLst>
            <a:ext uri="{FF2B5EF4-FFF2-40B4-BE49-F238E27FC236}">
              <a16:creationId xmlns:a16="http://schemas.microsoft.com/office/drawing/2014/main" id="{AF9188F1-0434-72D3-A4C0-0092B489504A}"/>
            </a:ext>
          </a:extLst>
        </xdr:cNvPr>
        <xdr:cNvPicPr>
          <a:picLocks noChangeAspect="1"/>
        </xdr:cNvPicPr>
      </xdr:nvPicPr>
      <xdr:blipFill>
        <a:blip xmlns:r="http://schemas.openxmlformats.org/officeDocument/2006/relationships" r:embed="rId28"/>
        <a:stretch>
          <a:fillRect/>
        </a:stretch>
      </xdr:blipFill>
      <xdr:spPr>
        <a:xfrm>
          <a:off x="1082040" y="92468700"/>
          <a:ext cx="5906012" cy="388654"/>
        </a:xfrm>
        <a:prstGeom prst="rect">
          <a:avLst/>
        </a:prstGeom>
      </xdr:spPr>
    </xdr:pic>
    <xdr:clientData/>
  </xdr:twoCellAnchor>
  <xdr:twoCellAnchor editAs="oneCell">
    <xdr:from>
      <xdr:col>4</xdr:col>
      <xdr:colOff>350520</xdr:colOff>
      <xdr:row>144</xdr:row>
      <xdr:rowOff>129540</xdr:rowOff>
    </xdr:from>
    <xdr:to>
      <xdr:col>7</xdr:col>
      <xdr:colOff>648205</xdr:colOff>
      <xdr:row>144</xdr:row>
      <xdr:rowOff>678228</xdr:rowOff>
    </xdr:to>
    <xdr:pic>
      <xdr:nvPicPr>
        <xdr:cNvPr id="6" name="รูปภาพ 5">
          <a:extLst>
            <a:ext uri="{FF2B5EF4-FFF2-40B4-BE49-F238E27FC236}">
              <a16:creationId xmlns:a16="http://schemas.microsoft.com/office/drawing/2014/main" id="{A92B1DD8-F711-4947-A1F0-072FBB1274BA}"/>
            </a:ext>
          </a:extLst>
        </xdr:cNvPr>
        <xdr:cNvPicPr>
          <a:picLocks noChangeAspect="1"/>
        </xdr:cNvPicPr>
      </xdr:nvPicPr>
      <xdr:blipFill>
        <a:blip xmlns:r="http://schemas.openxmlformats.org/officeDocument/2006/relationships" r:embed="rId29"/>
        <a:stretch>
          <a:fillRect/>
        </a:stretch>
      </xdr:blipFill>
      <xdr:spPr>
        <a:xfrm>
          <a:off x="1325880" y="85016340"/>
          <a:ext cx="5829805" cy="548688"/>
        </a:xfrm>
        <a:prstGeom prst="rect">
          <a:avLst/>
        </a:prstGeom>
      </xdr:spPr>
    </xdr:pic>
    <xdr:clientData/>
  </xdr:twoCellAnchor>
  <xdr:twoCellAnchor editAs="oneCell">
    <xdr:from>
      <xdr:col>4</xdr:col>
      <xdr:colOff>822960</xdr:colOff>
      <xdr:row>161</xdr:row>
      <xdr:rowOff>167640</xdr:rowOff>
    </xdr:from>
    <xdr:to>
      <xdr:col>7</xdr:col>
      <xdr:colOff>1173990</xdr:colOff>
      <xdr:row>161</xdr:row>
      <xdr:rowOff>708707</xdr:rowOff>
    </xdr:to>
    <xdr:pic>
      <xdr:nvPicPr>
        <xdr:cNvPr id="11" name="รูปภาพ 10">
          <a:extLst>
            <a:ext uri="{FF2B5EF4-FFF2-40B4-BE49-F238E27FC236}">
              <a16:creationId xmlns:a16="http://schemas.microsoft.com/office/drawing/2014/main" id="{5D96116C-0529-598D-0288-932434452FCB}"/>
            </a:ext>
          </a:extLst>
        </xdr:cNvPr>
        <xdr:cNvPicPr>
          <a:picLocks noChangeAspect="1"/>
        </xdr:cNvPicPr>
      </xdr:nvPicPr>
      <xdr:blipFill>
        <a:blip xmlns:r="http://schemas.openxmlformats.org/officeDocument/2006/relationships" r:embed="rId30"/>
        <a:stretch>
          <a:fillRect/>
        </a:stretch>
      </xdr:blipFill>
      <xdr:spPr>
        <a:xfrm>
          <a:off x="1798320" y="94945200"/>
          <a:ext cx="5883150" cy="541067"/>
        </a:xfrm>
        <a:prstGeom prst="rect">
          <a:avLst/>
        </a:prstGeom>
      </xdr:spPr>
    </xdr:pic>
    <xdr:clientData/>
  </xdr:twoCellAnchor>
  <xdr:twoCellAnchor editAs="oneCell">
    <xdr:from>
      <xdr:col>4</xdr:col>
      <xdr:colOff>259080</xdr:colOff>
      <xdr:row>166</xdr:row>
      <xdr:rowOff>236220</xdr:rowOff>
    </xdr:from>
    <xdr:to>
      <xdr:col>7</xdr:col>
      <xdr:colOff>419593</xdr:colOff>
      <xdr:row>166</xdr:row>
      <xdr:rowOff>594391</xdr:rowOff>
    </xdr:to>
    <xdr:pic>
      <xdr:nvPicPr>
        <xdr:cNvPr id="16" name="รูปภาพ 15">
          <a:extLst>
            <a:ext uri="{FF2B5EF4-FFF2-40B4-BE49-F238E27FC236}">
              <a16:creationId xmlns:a16="http://schemas.microsoft.com/office/drawing/2014/main" id="{61614319-74B9-F86B-92F5-5706E6721B8B}"/>
            </a:ext>
          </a:extLst>
        </xdr:cNvPr>
        <xdr:cNvPicPr>
          <a:picLocks noChangeAspect="1"/>
        </xdr:cNvPicPr>
      </xdr:nvPicPr>
      <xdr:blipFill>
        <a:blip xmlns:r="http://schemas.openxmlformats.org/officeDocument/2006/relationships" r:embed="rId31"/>
        <a:stretch>
          <a:fillRect/>
        </a:stretch>
      </xdr:blipFill>
      <xdr:spPr>
        <a:xfrm>
          <a:off x="1234440" y="98214180"/>
          <a:ext cx="5692633" cy="358171"/>
        </a:xfrm>
        <a:prstGeom prst="rect">
          <a:avLst/>
        </a:prstGeom>
      </xdr:spPr>
    </xdr:pic>
    <xdr:clientData/>
  </xdr:twoCellAnchor>
  <xdr:twoCellAnchor editAs="oneCell">
    <xdr:from>
      <xdr:col>4</xdr:col>
      <xdr:colOff>121920</xdr:colOff>
      <xdr:row>172</xdr:row>
      <xdr:rowOff>152400</xdr:rowOff>
    </xdr:from>
    <xdr:to>
      <xdr:col>7</xdr:col>
      <xdr:colOff>442467</xdr:colOff>
      <xdr:row>172</xdr:row>
      <xdr:rowOff>548674</xdr:rowOff>
    </xdr:to>
    <xdr:pic>
      <xdr:nvPicPr>
        <xdr:cNvPr id="19" name="รูปภาพ 18">
          <a:extLst>
            <a:ext uri="{FF2B5EF4-FFF2-40B4-BE49-F238E27FC236}">
              <a16:creationId xmlns:a16="http://schemas.microsoft.com/office/drawing/2014/main" id="{8270A630-38A0-33B7-EED9-7C696E479554}"/>
            </a:ext>
          </a:extLst>
        </xdr:cNvPr>
        <xdr:cNvPicPr>
          <a:picLocks noChangeAspect="1"/>
        </xdr:cNvPicPr>
      </xdr:nvPicPr>
      <xdr:blipFill>
        <a:blip xmlns:r="http://schemas.openxmlformats.org/officeDocument/2006/relationships" r:embed="rId32"/>
        <a:stretch>
          <a:fillRect/>
        </a:stretch>
      </xdr:blipFill>
      <xdr:spPr>
        <a:xfrm>
          <a:off x="1097280" y="101185980"/>
          <a:ext cx="5852667" cy="396274"/>
        </a:xfrm>
        <a:prstGeom prst="rect">
          <a:avLst/>
        </a:prstGeom>
      </xdr:spPr>
    </xdr:pic>
    <xdr:clientData/>
  </xdr:twoCellAnchor>
  <xdr:twoCellAnchor editAs="oneCell">
    <xdr:from>
      <xdr:col>1</xdr:col>
      <xdr:colOff>182880</xdr:colOff>
      <xdr:row>174</xdr:row>
      <xdr:rowOff>22860</xdr:rowOff>
    </xdr:from>
    <xdr:to>
      <xdr:col>4</xdr:col>
      <xdr:colOff>2537731</xdr:colOff>
      <xdr:row>174</xdr:row>
      <xdr:rowOff>350548</xdr:rowOff>
    </xdr:to>
    <xdr:pic>
      <xdr:nvPicPr>
        <xdr:cNvPr id="27" name="รูปภาพ 26">
          <a:extLst>
            <a:ext uri="{FF2B5EF4-FFF2-40B4-BE49-F238E27FC236}">
              <a16:creationId xmlns:a16="http://schemas.microsoft.com/office/drawing/2014/main" id="{CA95CDE0-3287-254B-45A0-F13C25DEAE77}"/>
            </a:ext>
          </a:extLst>
        </xdr:cNvPr>
        <xdr:cNvPicPr>
          <a:picLocks noChangeAspect="1"/>
        </xdr:cNvPicPr>
      </xdr:nvPicPr>
      <xdr:blipFill>
        <a:blip xmlns:r="http://schemas.openxmlformats.org/officeDocument/2006/relationships" r:embed="rId33"/>
        <a:stretch>
          <a:fillRect/>
        </a:stretch>
      </xdr:blipFill>
      <xdr:spPr>
        <a:xfrm>
          <a:off x="388620" y="102008940"/>
          <a:ext cx="3124471" cy="327688"/>
        </a:xfrm>
        <a:prstGeom prst="rect">
          <a:avLst/>
        </a:prstGeom>
      </xdr:spPr>
    </xdr:pic>
    <xdr:clientData/>
  </xdr:twoCellAnchor>
  <xdr:twoCellAnchor editAs="oneCell">
    <xdr:from>
      <xdr:col>4</xdr:col>
      <xdr:colOff>304800</xdr:colOff>
      <xdr:row>183</xdr:row>
      <xdr:rowOff>99060</xdr:rowOff>
    </xdr:from>
    <xdr:to>
      <xdr:col>7</xdr:col>
      <xdr:colOff>701554</xdr:colOff>
      <xdr:row>184</xdr:row>
      <xdr:rowOff>15295</xdr:rowOff>
    </xdr:to>
    <xdr:pic>
      <xdr:nvPicPr>
        <xdr:cNvPr id="29" name="รูปภาพ 28">
          <a:extLst>
            <a:ext uri="{FF2B5EF4-FFF2-40B4-BE49-F238E27FC236}">
              <a16:creationId xmlns:a16="http://schemas.microsoft.com/office/drawing/2014/main" id="{C10DD892-A722-855C-613D-EA796823F6DC}"/>
            </a:ext>
          </a:extLst>
        </xdr:cNvPr>
        <xdr:cNvPicPr>
          <a:picLocks noChangeAspect="1"/>
        </xdr:cNvPicPr>
      </xdr:nvPicPr>
      <xdr:blipFill>
        <a:blip xmlns:r="http://schemas.openxmlformats.org/officeDocument/2006/relationships" r:embed="rId34"/>
        <a:stretch>
          <a:fillRect/>
        </a:stretch>
      </xdr:blipFill>
      <xdr:spPr>
        <a:xfrm>
          <a:off x="1280160" y="106649520"/>
          <a:ext cx="5928874" cy="632515"/>
        </a:xfrm>
        <a:prstGeom prst="rect">
          <a:avLst/>
        </a:prstGeom>
      </xdr:spPr>
    </xdr:pic>
    <xdr:clientData/>
  </xdr:twoCellAnchor>
  <xdr:twoCellAnchor editAs="oneCell">
    <xdr:from>
      <xdr:col>4</xdr:col>
      <xdr:colOff>784861</xdr:colOff>
      <xdr:row>190</xdr:row>
      <xdr:rowOff>93522</xdr:rowOff>
    </xdr:from>
    <xdr:to>
      <xdr:col>7</xdr:col>
      <xdr:colOff>899161</xdr:colOff>
      <xdr:row>191</xdr:row>
      <xdr:rowOff>685918</xdr:rowOff>
    </xdr:to>
    <xdr:pic>
      <xdr:nvPicPr>
        <xdr:cNvPr id="18" name="รูปภาพ 17">
          <a:extLst>
            <a:ext uri="{FF2B5EF4-FFF2-40B4-BE49-F238E27FC236}">
              <a16:creationId xmlns:a16="http://schemas.microsoft.com/office/drawing/2014/main" id="{728DD7B1-F978-C1F3-1C80-10F1F30622BA}"/>
            </a:ext>
          </a:extLst>
        </xdr:cNvPr>
        <xdr:cNvPicPr>
          <a:picLocks noChangeAspect="1"/>
        </xdr:cNvPicPr>
      </xdr:nvPicPr>
      <xdr:blipFill>
        <a:blip xmlns:r="http://schemas.openxmlformats.org/officeDocument/2006/relationships" r:embed="rId35"/>
        <a:stretch>
          <a:fillRect/>
        </a:stretch>
      </xdr:blipFill>
      <xdr:spPr>
        <a:xfrm>
          <a:off x="1760221" y="111322662"/>
          <a:ext cx="5646420" cy="1308676"/>
        </a:xfrm>
        <a:prstGeom prst="rect">
          <a:avLst/>
        </a:prstGeom>
      </xdr:spPr>
    </xdr:pic>
    <xdr:clientData/>
  </xdr:twoCellAnchor>
  <xdr:twoCellAnchor editAs="oneCell">
    <xdr:from>
      <xdr:col>0</xdr:col>
      <xdr:colOff>175260</xdr:colOff>
      <xdr:row>191</xdr:row>
      <xdr:rowOff>815340</xdr:rowOff>
    </xdr:from>
    <xdr:to>
      <xdr:col>4</xdr:col>
      <xdr:colOff>3215988</xdr:colOff>
      <xdr:row>192</xdr:row>
      <xdr:rowOff>312450</xdr:rowOff>
    </xdr:to>
    <xdr:pic>
      <xdr:nvPicPr>
        <xdr:cNvPr id="25" name="รูปภาพ 24">
          <a:extLst>
            <a:ext uri="{FF2B5EF4-FFF2-40B4-BE49-F238E27FC236}">
              <a16:creationId xmlns:a16="http://schemas.microsoft.com/office/drawing/2014/main" id="{154E9F2A-79BD-0C1C-04ED-571F391D5C95}"/>
            </a:ext>
          </a:extLst>
        </xdr:cNvPr>
        <xdr:cNvPicPr>
          <a:picLocks noChangeAspect="1"/>
        </xdr:cNvPicPr>
      </xdr:nvPicPr>
      <xdr:blipFill>
        <a:blip xmlns:r="http://schemas.openxmlformats.org/officeDocument/2006/relationships" r:embed="rId36"/>
        <a:stretch>
          <a:fillRect/>
        </a:stretch>
      </xdr:blipFill>
      <xdr:spPr>
        <a:xfrm>
          <a:off x="175260" y="111937800"/>
          <a:ext cx="4016088" cy="350550"/>
        </a:xfrm>
        <a:prstGeom prst="rect">
          <a:avLst/>
        </a:prstGeom>
      </xdr:spPr>
    </xdr:pic>
    <xdr:clientData/>
  </xdr:twoCellAnchor>
  <xdr:twoCellAnchor editAs="oneCell">
    <xdr:from>
      <xdr:col>4</xdr:col>
      <xdr:colOff>38100</xdr:colOff>
      <xdr:row>200</xdr:row>
      <xdr:rowOff>182880</xdr:rowOff>
    </xdr:from>
    <xdr:to>
      <xdr:col>7</xdr:col>
      <xdr:colOff>312923</xdr:colOff>
      <xdr:row>200</xdr:row>
      <xdr:rowOff>533430</xdr:rowOff>
    </xdr:to>
    <xdr:pic>
      <xdr:nvPicPr>
        <xdr:cNvPr id="34" name="รูปภาพ 33">
          <a:extLst>
            <a:ext uri="{FF2B5EF4-FFF2-40B4-BE49-F238E27FC236}">
              <a16:creationId xmlns:a16="http://schemas.microsoft.com/office/drawing/2014/main" id="{A6D6F430-D109-2F0F-5289-C0B9DC1B31F4}"/>
            </a:ext>
          </a:extLst>
        </xdr:cNvPr>
        <xdr:cNvPicPr>
          <a:picLocks noChangeAspect="1"/>
        </xdr:cNvPicPr>
      </xdr:nvPicPr>
      <xdr:blipFill>
        <a:blip xmlns:r="http://schemas.openxmlformats.org/officeDocument/2006/relationships" r:embed="rId37"/>
        <a:stretch>
          <a:fillRect/>
        </a:stretch>
      </xdr:blipFill>
      <xdr:spPr>
        <a:xfrm>
          <a:off x="1013460" y="116205000"/>
          <a:ext cx="5806943" cy="350550"/>
        </a:xfrm>
        <a:prstGeom prst="rect">
          <a:avLst/>
        </a:prstGeom>
      </xdr:spPr>
    </xdr:pic>
    <xdr:clientData/>
  </xdr:twoCellAnchor>
  <xdr:twoCellAnchor editAs="oneCell">
    <xdr:from>
      <xdr:col>2</xdr:col>
      <xdr:colOff>160020</xdr:colOff>
      <xdr:row>200</xdr:row>
      <xdr:rowOff>708660</xdr:rowOff>
    </xdr:from>
    <xdr:to>
      <xdr:col>4</xdr:col>
      <xdr:colOff>3106083</xdr:colOff>
      <xdr:row>201</xdr:row>
      <xdr:rowOff>289560</xdr:rowOff>
    </xdr:to>
    <xdr:pic>
      <xdr:nvPicPr>
        <xdr:cNvPr id="40" name="รูปภาพ 39">
          <a:extLst>
            <a:ext uri="{FF2B5EF4-FFF2-40B4-BE49-F238E27FC236}">
              <a16:creationId xmlns:a16="http://schemas.microsoft.com/office/drawing/2014/main" id="{11457721-21A1-2435-58F6-D08B4125413F}"/>
            </a:ext>
          </a:extLst>
        </xdr:cNvPr>
        <xdr:cNvPicPr>
          <a:picLocks noChangeAspect="1"/>
        </xdr:cNvPicPr>
      </xdr:nvPicPr>
      <xdr:blipFill>
        <a:blip xmlns:r="http://schemas.openxmlformats.org/officeDocument/2006/relationships" r:embed="rId38"/>
        <a:stretch>
          <a:fillRect/>
        </a:stretch>
      </xdr:blipFill>
      <xdr:spPr>
        <a:xfrm>
          <a:off x="571500" y="116730780"/>
          <a:ext cx="3509943" cy="297180"/>
        </a:xfrm>
        <a:prstGeom prst="rect">
          <a:avLst/>
        </a:prstGeom>
      </xdr:spPr>
    </xdr:pic>
    <xdr:clientData/>
  </xdr:twoCellAnchor>
  <xdr:twoCellAnchor editAs="oneCell">
    <xdr:from>
      <xdr:col>4</xdr:col>
      <xdr:colOff>281940</xdr:colOff>
      <xdr:row>207</xdr:row>
      <xdr:rowOff>106680</xdr:rowOff>
    </xdr:from>
    <xdr:to>
      <xdr:col>7</xdr:col>
      <xdr:colOff>556763</xdr:colOff>
      <xdr:row>207</xdr:row>
      <xdr:rowOff>487713</xdr:rowOff>
    </xdr:to>
    <xdr:pic>
      <xdr:nvPicPr>
        <xdr:cNvPr id="42" name="รูปภาพ 41">
          <a:extLst>
            <a:ext uri="{FF2B5EF4-FFF2-40B4-BE49-F238E27FC236}">
              <a16:creationId xmlns:a16="http://schemas.microsoft.com/office/drawing/2014/main" id="{53558CF4-14C9-AD13-B398-01A698914FD3}"/>
            </a:ext>
          </a:extLst>
        </xdr:cNvPr>
        <xdr:cNvPicPr>
          <a:picLocks noChangeAspect="1"/>
        </xdr:cNvPicPr>
      </xdr:nvPicPr>
      <xdr:blipFill>
        <a:blip xmlns:r="http://schemas.openxmlformats.org/officeDocument/2006/relationships" r:embed="rId39"/>
        <a:stretch>
          <a:fillRect/>
        </a:stretch>
      </xdr:blipFill>
      <xdr:spPr>
        <a:xfrm>
          <a:off x="1257300" y="119854980"/>
          <a:ext cx="5806943" cy="381033"/>
        </a:xfrm>
        <a:prstGeom prst="rect">
          <a:avLst/>
        </a:prstGeom>
      </xdr:spPr>
    </xdr:pic>
    <xdr:clientData/>
  </xdr:twoCellAnchor>
  <xdr:twoCellAnchor editAs="oneCell">
    <xdr:from>
      <xdr:col>4</xdr:col>
      <xdr:colOff>0</xdr:colOff>
      <xdr:row>209</xdr:row>
      <xdr:rowOff>0</xdr:rowOff>
    </xdr:from>
    <xdr:to>
      <xdr:col>5</xdr:col>
      <xdr:colOff>533758</xdr:colOff>
      <xdr:row>209</xdr:row>
      <xdr:rowOff>289585</xdr:rowOff>
    </xdr:to>
    <xdr:pic>
      <xdr:nvPicPr>
        <xdr:cNvPr id="32" name="รูปภาพ 31">
          <a:extLst>
            <a:ext uri="{FF2B5EF4-FFF2-40B4-BE49-F238E27FC236}">
              <a16:creationId xmlns:a16="http://schemas.microsoft.com/office/drawing/2014/main" id="{9D03F0FC-065C-AD44-CE28-6B21866D8DB0}"/>
            </a:ext>
          </a:extLst>
        </xdr:cNvPr>
        <xdr:cNvPicPr>
          <a:picLocks noChangeAspect="1"/>
        </xdr:cNvPicPr>
      </xdr:nvPicPr>
      <xdr:blipFill>
        <a:blip xmlns:r="http://schemas.openxmlformats.org/officeDocument/2006/relationships" r:embed="rId40"/>
        <a:stretch>
          <a:fillRect/>
        </a:stretch>
      </xdr:blipFill>
      <xdr:spPr>
        <a:xfrm>
          <a:off x="975360" y="120700800"/>
          <a:ext cx="4130398" cy="289585"/>
        </a:xfrm>
        <a:prstGeom prst="rect">
          <a:avLst/>
        </a:prstGeom>
      </xdr:spPr>
    </xdr:pic>
    <xdr:clientData/>
  </xdr:twoCellAnchor>
  <xdr:twoCellAnchor editAs="oneCell">
    <xdr:from>
      <xdr:col>4</xdr:col>
      <xdr:colOff>632461</xdr:colOff>
      <xdr:row>216</xdr:row>
      <xdr:rowOff>15698</xdr:rowOff>
    </xdr:from>
    <xdr:to>
      <xdr:col>7</xdr:col>
      <xdr:colOff>662941</xdr:colOff>
      <xdr:row>216</xdr:row>
      <xdr:rowOff>701103</xdr:rowOff>
    </xdr:to>
    <xdr:pic>
      <xdr:nvPicPr>
        <xdr:cNvPr id="35" name="รูปภาพ 34">
          <a:extLst>
            <a:ext uri="{FF2B5EF4-FFF2-40B4-BE49-F238E27FC236}">
              <a16:creationId xmlns:a16="http://schemas.microsoft.com/office/drawing/2014/main" id="{8A84C851-8A1F-ADC0-113A-33129CB4614A}"/>
            </a:ext>
          </a:extLst>
        </xdr:cNvPr>
        <xdr:cNvPicPr>
          <a:picLocks noChangeAspect="1"/>
        </xdr:cNvPicPr>
      </xdr:nvPicPr>
      <xdr:blipFill>
        <a:blip xmlns:r="http://schemas.openxmlformats.org/officeDocument/2006/relationships" r:embed="rId41"/>
        <a:stretch>
          <a:fillRect/>
        </a:stretch>
      </xdr:blipFill>
      <xdr:spPr>
        <a:xfrm>
          <a:off x="1607821" y="125280878"/>
          <a:ext cx="5562600" cy="685405"/>
        </a:xfrm>
        <a:prstGeom prst="rect">
          <a:avLst/>
        </a:prstGeom>
      </xdr:spPr>
    </xdr:pic>
    <xdr:clientData/>
  </xdr:twoCellAnchor>
  <xdr:twoCellAnchor editAs="oneCell">
    <xdr:from>
      <xdr:col>4</xdr:col>
      <xdr:colOff>266700</xdr:colOff>
      <xdr:row>217</xdr:row>
      <xdr:rowOff>114300</xdr:rowOff>
    </xdr:from>
    <xdr:to>
      <xdr:col>4</xdr:col>
      <xdr:colOff>2911069</xdr:colOff>
      <xdr:row>217</xdr:row>
      <xdr:rowOff>304817</xdr:rowOff>
    </xdr:to>
    <xdr:pic>
      <xdr:nvPicPr>
        <xdr:cNvPr id="46" name="รูปภาพ 45">
          <a:extLst>
            <a:ext uri="{FF2B5EF4-FFF2-40B4-BE49-F238E27FC236}">
              <a16:creationId xmlns:a16="http://schemas.microsoft.com/office/drawing/2014/main" id="{2C2A7414-F6CE-4825-83D2-F094421B4E3C}"/>
            </a:ext>
          </a:extLst>
        </xdr:cNvPr>
        <xdr:cNvPicPr>
          <a:picLocks noChangeAspect="1"/>
        </xdr:cNvPicPr>
      </xdr:nvPicPr>
      <xdr:blipFill>
        <a:blip xmlns:r="http://schemas.openxmlformats.org/officeDocument/2006/relationships" r:embed="rId42"/>
        <a:stretch>
          <a:fillRect/>
        </a:stretch>
      </xdr:blipFill>
      <xdr:spPr>
        <a:xfrm>
          <a:off x="1242060" y="125059440"/>
          <a:ext cx="2644369" cy="190517"/>
        </a:xfrm>
        <a:prstGeom prst="rect">
          <a:avLst/>
        </a:prstGeom>
      </xdr:spPr>
    </xdr:pic>
    <xdr:clientData/>
  </xdr:twoCellAnchor>
  <xdr:twoCellAnchor editAs="oneCell">
    <xdr:from>
      <xdr:col>4</xdr:col>
      <xdr:colOff>708660</xdr:colOff>
      <xdr:row>226</xdr:row>
      <xdr:rowOff>53340</xdr:rowOff>
    </xdr:from>
    <xdr:to>
      <xdr:col>7</xdr:col>
      <xdr:colOff>1052069</xdr:colOff>
      <xdr:row>226</xdr:row>
      <xdr:rowOff>708717</xdr:rowOff>
    </xdr:to>
    <xdr:pic>
      <xdr:nvPicPr>
        <xdr:cNvPr id="47" name="รูปภาพ 46">
          <a:extLst>
            <a:ext uri="{FF2B5EF4-FFF2-40B4-BE49-F238E27FC236}">
              <a16:creationId xmlns:a16="http://schemas.microsoft.com/office/drawing/2014/main" id="{38011E1F-C34A-98AF-ADA5-55C811665C58}"/>
            </a:ext>
          </a:extLst>
        </xdr:cNvPr>
        <xdr:cNvPicPr>
          <a:picLocks noChangeAspect="1"/>
        </xdr:cNvPicPr>
      </xdr:nvPicPr>
      <xdr:blipFill>
        <a:blip xmlns:r="http://schemas.openxmlformats.org/officeDocument/2006/relationships" r:embed="rId43"/>
        <a:stretch>
          <a:fillRect/>
        </a:stretch>
      </xdr:blipFill>
      <xdr:spPr>
        <a:xfrm>
          <a:off x="1684020" y="128526540"/>
          <a:ext cx="5875529" cy="655377"/>
        </a:xfrm>
        <a:prstGeom prst="rect">
          <a:avLst/>
        </a:prstGeom>
      </xdr:spPr>
    </xdr:pic>
    <xdr:clientData/>
  </xdr:twoCellAnchor>
  <xdr:twoCellAnchor editAs="oneCell">
    <xdr:from>
      <xdr:col>4</xdr:col>
      <xdr:colOff>167640</xdr:colOff>
      <xdr:row>228</xdr:row>
      <xdr:rowOff>91440</xdr:rowOff>
    </xdr:from>
    <xdr:to>
      <xdr:col>7</xdr:col>
      <xdr:colOff>205740</xdr:colOff>
      <xdr:row>228</xdr:row>
      <xdr:rowOff>1251323</xdr:rowOff>
    </xdr:to>
    <xdr:pic>
      <xdr:nvPicPr>
        <xdr:cNvPr id="53" name="รูปภาพ 52">
          <a:extLst>
            <a:ext uri="{FF2B5EF4-FFF2-40B4-BE49-F238E27FC236}">
              <a16:creationId xmlns:a16="http://schemas.microsoft.com/office/drawing/2014/main" id="{5A5FF91C-6F13-F459-E86C-2C807F0B23F0}"/>
            </a:ext>
          </a:extLst>
        </xdr:cNvPr>
        <xdr:cNvPicPr>
          <a:picLocks noChangeAspect="1"/>
        </xdr:cNvPicPr>
      </xdr:nvPicPr>
      <xdr:blipFill>
        <a:blip xmlns:r="http://schemas.openxmlformats.org/officeDocument/2006/relationships" r:embed="rId44"/>
        <a:stretch>
          <a:fillRect/>
        </a:stretch>
      </xdr:blipFill>
      <xdr:spPr>
        <a:xfrm>
          <a:off x="1143000" y="130553460"/>
          <a:ext cx="5570220" cy="1159883"/>
        </a:xfrm>
        <a:prstGeom prst="rect">
          <a:avLst/>
        </a:prstGeom>
      </xdr:spPr>
    </xdr:pic>
    <xdr:clientData/>
  </xdr:twoCellAnchor>
  <xdr:twoCellAnchor editAs="oneCell">
    <xdr:from>
      <xdr:col>4</xdr:col>
      <xdr:colOff>1158240</xdr:colOff>
      <xdr:row>232</xdr:row>
      <xdr:rowOff>91440</xdr:rowOff>
    </xdr:from>
    <xdr:to>
      <xdr:col>8</xdr:col>
      <xdr:colOff>328170</xdr:colOff>
      <xdr:row>232</xdr:row>
      <xdr:rowOff>563921</xdr:rowOff>
    </xdr:to>
    <xdr:pic>
      <xdr:nvPicPr>
        <xdr:cNvPr id="54" name="รูปภาพ 53">
          <a:extLst>
            <a:ext uri="{FF2B5EF4-FFF2-40B4-BE49-F238E27FC236}">
              <a16:creationId xmlns:a16="http://schemas.microsoft.com/office/drawing/2014/main" id="{E6E51B54-C321-502B-97D6-90E1B3C3670E}"/>
            </a:ext>
          </a:extLst>
        </xdr:cNvPr>
        <xdr:cNvPicPr>
          <a:picLocks noChangeAspect="1"/>
        </xdr:cNvPicPr>
      </xdr:nvPicPr>
      <xdr:blipFill>
        <a:blip xmlns:r="http://schemas.openxmlformats.org/officeDocument/2006/relationships" r:embed="rId45"/>
        <a:stretch>
          <a:fillRect/>
        </a:stretch>
      </xdr:blipFill>
      <xdr:spPr>
        <a:xfrm>
          <a:off x="2133600" y="135003540"/>
          <a:ext cx="5883150" cy="472481"/>
        </a:xfrm>
        <a:prstGeom prst="rect">
          <a:avLst/>
        </a:prstGeom>
      </xdr:spPr>
    </xdr:pic>
    <xdr:clientData/>
  </xdr:twoCellAnchor>
  <xdr:twoCellAnchor editAs="oneCell">
    <xdr:from>
      <xdr:col>3</xdr:col>
      <xdr:colOff>243840</xdr:colOff>
      <xdr:row>234</xdr:row>
      <xdr:rowOff>83820</xdr:rowOff>
    </xdr:from>
    <xdr:to>
      <xdr:col>7</xdr:col>
      <xdr:colOff>465343</xdr:colOff>
      <xdr:row>234</xdr:row>
      <xdr:rowOff>1089747</xdr:rowOff>
    </xdr:to>
    <xdr:pic>
      <xdr:nvPicPr>
        <xdr:cNvPr id="56" name="รูปภาพ 55">
          <a:extLst>
            <a:ext uri="{FF2B5EF4-FFF2-40B4-BE49-F238E27FC236}">
              <a16:creationId xmlns:a16="http://schemas.microsoft.com/office/drawing/2014/main" id="{E2CDB98E-D324-D812-5F12-5D213E33F187}"/>
            </a:ext>
          </a:extLst>
        </xdr:cNvPr>
        <xdr:cNvPicPr>
          <a:picLocks noChangeAspect="1"/>
        </xdr:cNvPicPr>
      </xdr:nvPicPr>
      <xdr:blipFill>
        <a:blip xmlns:r="http://schemas.openxmlformats.org/officeDocument/2006/relationships" r:embed="rId46"/>
        <a:stretch>
          <a:fillRect/>
        </a:stretch>
      </xdr:blipFill>
      <xdr:spPr>
        <a:xfrm>
          <a:off x="937260" y="134393940"/>
          <a:ext cx="6035563" cy="1005927"/>
        </a:xfrm>
        <a:prstGeom prst="rect">
          <a:avLst/>
        </a:prstGeom>
      </xdr:spPr>
    </xdr:pic>
    <xdr:clientData/>
  </xdr:twoCellAnchor>
  <xdr:twoCellAnchor editAs="oneCell">
    <xdr:from>
      <xdr:col>4</xdr:col>
      <xdr:colOff>312420</xdr:colOff>
      <xdr:row>242</xdr:row>
      <xdr:rowOff>38100</xdr:rowOff>
    </xdr:from>
    <xdr:to>
      <xdr:col>7</xdr:col>
      <xdr:colOff>632967</xdr:colOff>
      <xdr:row>243</xdr:row>
      <xdr:rowOff>15300</xdr:rowOff>
    </xdr:to>
    <xdr:pic>
      <xdr:nvPicPr>
        <xdr:cNvPr id="58" name="รูปภาพ 57">
          <a:extLst>
            <a:ext uri="{FF2B5EF4-FFF2-40B4-BE49-F238E27FC236}">
              <a16:creationId xmlns:a16="http://schemas.microsoft.com/office/drawing/2014/main" id="{9697F7AB-A5AB-27FA-1FEA-576604A5E33B}"/>
            </a:ext>
          </a:extLst>
        </xdr:cNvPr>
        <xdr:cNvPicPr>
          <a:picLocks noChangeAspect="1"/>
        </xdr:cNvPicPr>
      </xdr:nvPicPr>
      <xdr:blipFill>
        <a:blip xmlns:r="http://schemas.openxmlformats.org/officeDocument/2006/relationships" r:embed="rId47"/>
        <a:stretch>
          <a:fillRect/>
        </a:stretch>
      </xdr:blipFill>
      <xdr:spPr>
        <a:xfrm>
          <a:off x="1287780" y="140627100"/>
          <a:ext cx="5852667" cy="693480"/>
        </a:xfrm>
        <a:prstGeom prst="rect">
          <a:avLst/>
        </a:prstGeom>
      </xdr:spPr>
    </xdr:pic>
    <xdr:clientData/>
  </xdr:twoCellAnchor>
  <xdr:twoCellAnchor editAs="oneCell">
    <xdr:from>
      <xdr:col>4</xdr:col>
      <xdr:colOff>624840</xdr:colOff>
      <xdr:row>252</xdr:row>
      <xdr:rowOff>15240</xdr:rowOff>
    </xdr:from>
    <xdr:to>
      <xdr:col>7</xdr:col>
      <xdr:colOff>1166386</xdr:colOff>
      <xdr:row>253</xdr:row>
      <xdr:rowOff>38190</xdr:rowOff>
    </xdr:to>
    <xdr:pic>
      <xdr:nvPicPr>
        <xdr:cNvPr id="60" name="รูปภาพ 59">
          <a:extLst>
            <a:ext uri="{FF2B5EF4-FFF2-40B4-BE49-F238E27FC236}">
              <a16:creationId xmlns:a16="http://schemas.microsoft.com/office/drawing/2014/main" id="{35661F23-E560-7DD7-A5F2-3C8EE2660838}"/>
            </a:ext>
          </a:extLst>
        </xdr:cNvPr>
        <xdr:cNvPicPr>
          <a:picLocks noChangeAspect="1"/>
        </xdr:cNvPicPr>
      </xdr:nvPicPr>
      <xdr:blipFill>
        <a:blip xmlns:r="http://schemas.openxmlformats.org/officeDocument/2006/relationships" r:embed="rId48"/>
        <a:stretch>
          <a:fillRect/>
        </a:stretch>
      </xdr:blipFill>
      <xdr:spPr>
        <a:xfrm>
          <a:off x="1600200" y="145801080"/>
          <a:ext cx="6073666" cy="1044030"/>
        </a:xfrm>
        <a:prstGeom prst="rect">
          <a:avLst/>
        </a:prstGeom>
      </xdr:spPr>
    </xdr:pic>
    <xdr:clientData/>
  </xdr:twoCellAnchor>
  <xdr:twoCellAnchor editAs="oneCell">
    <xdr:from>
      <xdr:col>4</xdr:col>
      <xdr:colOff>487681</xdr:colOff>
      <xdr:row>257</xdr:row>
      <xdr:rowOff>0</xdr:rowOff>
    </xdr:from>
    <xdr:to>
      <xdr:col>7</xdr:col>
      <xdr:colOff>408786</xdr:colOff>
      <xdr:row>257</xdr:row>
      <xdr:rowOff>830579</xdr:rowOff>
    </xdr:to>
    <xdr:pic>
      <xdr:nvPicPr>
        <xdr:cNvPr id="61" name="รูปภาพ 60">
          <a:extLst>
            <a:ext uri="{FF2B5EF4-FFF2-40B4-BE49-F238E27FC236}">
              <a16:creationId xmlns:a16="http://schemas.microsoft.com/office/drawing/2014/main" id="{E829F867-6D7E-A75B-1E81-D14A64C84A10}"/>
            </a:ext>
          </a:extLst>
        </xdr:cNvPr>
        <xdr:cNvPicPr>
          <a:picLocks noChangeAspect="1"/>
        </xdr:cNvPicPr>
      </xdr:nvPicPr>
      <xdr:blipFill>
        <a:blip xmlns:r="http://schemas.openxmlformats.org/officeDocument/2006/relationships" r:embed="rId49"/>
        <a:stretch>
          <a:fillRect/>
        </a:stretch>
      </xdr:blipFill>
      <xdr:spPr>
        <a:xfrm>
          <a:off x="1463041" y="148353781"/>
          <a:ext cx="5453225" cy="830579"/>
        </a:xfrm>
        <a:prstGeom prst="rect">
          <a:avLst/>
        </a:prstGeom>
      </xdr:spPr>
    </xdr:pic>
    <xdr:clientData/>
  </xdr:twoCellAnchor>
  <xdr:twoCellAnchor editAs="oneCell">
    <xdr:from>
      <xdr:col>4</xdr:col>
      <xdr:colOff>381000</xdr:colOff>
      <xdr:row>257</xdr:row>
      <xdr:rowOff>922020</xdr:rowOff>
    </xdr:from>
    <xdr:to>
      <xdr:col>8</xdr:col>
      <xdr:colOff>122479</xdr:colOff>
      <xdr:row>258</xdr:row>
      <xdr:rowOff>2850136</xdr:rowOff>
    </xdr:to>
    <xdr:pic>
      <xdr:nvPicPr>
        <xdr:cNvPr id="64" name="รูปภาพ 63">
          <a:extLst>
            <a:ext uri="{FF2B5EF4-FFF2-40B4-BE49-F238E27FC236}">
              <a16:creationId xmlns:a16="http://schemas.microsoft.com/office/drawing/2014/main" id="{0CA1B749-2787-0351-F8B8-3A4232A32C47}"/>
            </a:ext>
          </a:extLst>
        </xdr:cNvPr>
        <xdr:cNvPicPr>
          <a:picLocks noChangeAspect="1"/>
        </xdr:cNvPicPr>
      </xdr:nvPicPr>
      <xdr:blipFill>
        <a:blip xmlns:r="http://schemas.openxmlformats.org/officeDocument/2006/relationships" r:embed="rId50"/>
        <a:stretch>
          <a:fillRect/>
        </a:stretch>
      </xdr:blipFill>
      <xdr:spPr>
        <a:xfrm>
          <a:off x="1356360" y="148826220"/>
          <a:ext cx="6454699" cy="2949196"/>
        </a:xfrm>
        <a:prstGeom prst="rect">
          <a:avLst/>
        </a:prstGeom>
      </xdr:spPr>
    </xdr:pic>
    <xdr:clientData/>
  </xdr:twoCellAnchor>
  <xdr:twoCellAnchor editAs="oneCell">
    <xdr:from>
      <xdr:col>4</xdr:col>
      <xdr:colOff>510540</xdr:colOff>
      <xdr:row>261</xdr:row>
      <xdr:rowOff>60960</xdr:rowOff>
    </xdr:from>
    <xdr:to>
      <xdr:col>7</xdr:col>
      <xdr:colOff>922535</xdr:colOff>
      <xdr:row>261</xdr:row>
      <xdr:rowOff>800164</xdr:rowOff>
    </xdr:to>
    <xdr:pic>
      <xdr:nvPicPr>
        <xdr:cNvPr id="65" name="รูปภาพ 64">
          <a:extLst>
            <a:ext uri="{FF2B5EF4-FFF2-40B4-BE49-F238E27FC236}">
              <a16:creationId xmlns:a16="http://schemas.microsoft.com/office/drawing/2014/main" id="{4CC09AA2-043E-CEC7-A959-910EFDA060D8}"/>
            </a:ext>
          </a:extLst>
        </xdr:cNvPr>
        <xdr:cNvPicPr>
          <a:picLocks noChangeAspect="1"/>
        </xdr:cNvPicPr>
      </xdr:nvPicPr>
      <xdr:blipFill>
        <a:blip xmlns:r="http://schemas.openxmlformats.org/officeDocument/2006/relationships" r:embed="rId51"/>
        <a:stretch>
          <a:fillRect/>
        </a:stretch>
      </xdr:blipFill>
      <xdr:spPr>
        <a:xfrm>
          <a:off x="1485900" y="152925780"/>
          <a:ext cx="5944115" cy="739204"/>
        </a:xfrm>
        <a:prstGeom prst="rect">
          <a:avLst/>
        </a:prstGeom>
      </xdr:spPr>
    </xdr:pic>
    <xdr:clientData/>
  </xdr:twoCellAnchor>
  <xdr:twoCellAnchor editAs="oneCell">
    <xdr:from>
      <xdr:col>4</xdr:col>
      <xdr:colOff>198120</xdr:colOff>
      <xdr:row>266</xdr:row>
      <xdr:rowOff>106680</xdr:rowOff>
    </xdr:from>
    <xdr:to>
      <xdr:col>7</xdr:col>
      <xdr:colOff>579632</xdr:colOff>
      <xdr:row>266</xdr:row>
      <xdr:rowOff>472472</xdr:rowOff>
    </xdr:to>
    <xdr:pic>
      <xdr:nvPicPr>
        <xdr:cNvPr id="67" name="รูปภาพ 66">
          <a:extLst>
            <a:ext uri="{FF2B5EF4-FFF2-40B4-BE49-F238E27FC236}">
              <a16:creationId xmlns:a16="http://schemas.microsoft.com/office/drawing/2014/main" id="{30F05BAC-27AE-DB02-655A-C24DF5B10E93}"/>
            </a:ext>
          </a:extLst>
        </xdr:cNvPr>
        <xdr:cNvPicPr>
          <a:picLocks noChangeAspect="1"/>
        </xdr:cNvPicPr>
      </xdr:nvPicPr>
      <xdr:blipFill>
        <a:blip xmlns:r="http://schemas.openxmlformats.org/officeDocument/2006/relationships" r:embed="rId52"/>
        <a:stretch>
          <a:fillRect/>
        </a:stretch>
      </xdr:blipFill>
      <xdr:spPr>
        <a:xfrm>
          <a:off x="1173480" y="155638500"/>
          <a:ext cx="5913632" cy="365792"/>
        </a:xfrm>
        <a:prstGeom prst="rect">
          <a:avLst/>
        </a:prstGeom>
      </xdr:spPr>
    </xdr:pic>
    <xdr:clientData/>
  </xdr:twoCellAnchor>
  <xdr:twoCellAnchor editAs="oneCell">
    <xdr:from>
      <xdr:col>4</xdr:col>
      <xdr:colOff>640080</xdr:colOff>
      <xdr:row>272</xdr:row>
      <xdr:rowOff>289560</xdr:rowOff>
    </xdr:from>
    <xdr:to>
      <xdr:col>7</xdr:col>
      <xdr:colOff>1143523</xdr:colOff>
      <xdr:row>272</xdr:row>
      <xdr:rowOff>617248</xdr:rowOff>
    </xdr:to>
    <xdr:pic>
      <xdr:nvPicPr>
        <xdr:cNvPr id="69" name="รูปภาพ 68">
          <a:extLst>
            <a:ext uri="{FF2B5EF4-FFF2-40B4-BE49-F238E27FC236}">
              <a16:creationId xmlns:a16="http://schemas.microsoft.com/office/drawing/2014/main" id="{E79C322D-EA19-E0C9-9AB5-286E812F0CE2}"/>
            </a:ext>
          </a:extLst>
        </xdr:cNvPr>
        <xdr:cNvPicPr>
          <a:picLocks noChangeAspect="1"/>
        </xdr:cNvPicPr>
      </xdr:nvPicPr>
      <xdr:blipFill>
        <a:blip xmlns:r="http://schemas.openxmlformats.org/officeDocument/2006/relationships" r:embed="rId53"/>
        <a:stretch>
          <a:fillRect/>
        </a:stretch>
      </xdr:blipFill>
      <xdr:spPr>
        <a:xfrm>
          <a:off x="1615440" y="158358840"/>
          <a:ext cx="6035563" cy="327688"/>
        </a:xfrm>
        <a:prstGeom prst="rect">
          <a:avLst/>
        </a:prstGeom>
      </xdr:spPr>
    </xdr:pic>
    <xdr:clientData/>
  </xdr:twoCellAnchor>
  <xdr:twoCellAnchor editAs="oneCell">
    <xdr:from>
      <xdr:col>4</xdr:col>
      <xdr:colOff>205740</xdr:colOff>
      <xdr:row>283</xdr:row>
      <xdr:rowOff>45720</xdr:rowOff>
    </xdr:from>
    <xdr:to>
      <xdr:col>7</xdr:col>
      <xdr:colOff>602494</xdr:colOff>
      <xdr:row>283</xdr:row>
      <xdr:rowOff>678235</xdr:rowOff>
    </xdr:to>
    <xdr:pic>
      <xdr:nvPicPr>
        <xdr:cNvPr id="71" name="รูปภาพ 70">
          <a:extLst>
            <a:ext uri="{FF2B5EF4-FFF2-40B4-BE49-F238E27FC236}">
              <a16:creationId xmlns:a16="http://schemas.microsoft.com/office/drawing/2014/main" id="{0A939E55-315A-0771-7F34-2662A67E1F56}"/>
            </a:ext>
          </a:extLst>
        </xdr:cNvPr>
        <xdr:cNvPicPr>
          <a:picLocks noChangeAspect="1"/>
        </xdr:cNvPicPr>
      </xdr:nvPicPr>
      <xdr:blipFill>
        <a:blip xmlns:r="http://schemas.openxmlformats.org/officeDocument/2006/relationships" r:embed="rId54"/>
        <a:stretch>
          <a:fillRect/>
        </a:stretch>
      </xdr:blipFill>
      <xdr:spPr>
        <a:xfrm>
          <a:off x="1181100" y="161970720"/>
          <a:ext cx="5928874" cy="632515"/>
        </a:xfrm>
        <a:prstGeom prst="rect">
          <a:avLst/>
        </a:prstGeom>
      </xdr:spPr>
    </xdr:pic>
    <xdr:clientData/>
  </xdr:twoCellAnchor>
  <xdr:twoCellAnchor editAs="oneCell">
    <xdr:from>
      <xdr:col>4</xdr:col>
      <xdr:colOff>327660</xdr:colOff>
      <xdr:row>292</xdr:row>
      <xdr:rowOff>83820</xdr:rowOff>
    </xdr:from>
    <xdr:to>
      <xdr:col>7</xdr:col>
      <xdr:colOff>671069</xdr:colOff>
      <xdr:row>292</xdr:row>
      <xdr:rowOff>617266</xdr:rowOff>
    </xdr:to>
    <xdr:pic>
      <xdr:nvPicPr>
        <xdr:cNvPr id="73" name="รูปภาพ 72">
          <a:extLst>
            <a:ext uri="{FF2B5EF4-FFF2-40B4-BE49-F238E27FC236}">
              <a16:creationId xmlns:a16="http://schemas.microsoft.com/office/drawing/2014/main" id="{CE160C78-4A0C-6F8A-B2F9-23AFFEB3AC56}"/>
            </a:ext>
          </a:extLst>
        </xdr:cNvPr>
        <xdr:cNvPicPr>
          <a:picLocks noChangeAspect="1"/>
        </xdr:cNvPicPr>
      </xdr:nvPicPr>
      <xdr:blipFill>
        <a:blip xmlns:r="http://schemas.openxmlformats.org/officeDocument/2006/relationships" r:embed="rId55"/>
        <a:stretch>
          <a:fillRect/>
        </a:stretch>
      </xdr:blipFill>
      <xdr:spPr>
        <a:xfrm>
          <a:off x="1303020" y="168219120"/>
          <a:ext cx="5875529" cy="533446"/>
        </a:xfrm>
        <a:prstGeom prst="rect">
          <a:avLst/>
        </a:prstGeom>
      </xdr:spPr>
    </xdr:pic>
    <xdr:clientData/>
  </xdr:twoCellAnchor>
  <xdr:twoCellAnchor editAs="oneCell">
    <xdr:from>
      <xdr:col>4</xdr:col>
      <xdr:colOff>91440</xdr:colOff>
      <xdr:row>298</xdr:row>
      <xdr:rowOff>510540</xdr:rowOff>
    </xdr:from>
    <xdr:to>
      <xdr:col>7</xdr:col>
      <xdr:colOff>450090</xdr:colOff>
      <xdr:row>300</xdr:row>
      <xdr:rowOff>160081</xdr:rowOff>
    </xdr:to>
    <xdr:pic>
      <xdr:nvPicPr>
        <xdr:cNvPr id="74" name="รูปภาพ 73">
          <a:extLst>
            <a:ext uri="{FF2B5EF4-FFF2-40B4-BE49-F238E27FC236}">
              <a16:creationId xmlns:a16="http://schemas.microsoft.com/office/drawing/2014/main" id="{2B5F77F4-DDB0-8003-49A3-41A435967F3E}"/>
            </a:ext>
          </a:extLst>
        </xdr:cNvPr>
        <xdr:cNvPicPr>
          <a:picLocks noChangeAspect="1"/>
        </xdr:cNvPicPr>
      </xdr:nvPicPr>
      <xdr:blipFill>
        <a:blip xmlns:r="http://schemas.openxmlformats.org/officeDocument/2006/relationships" r:embed="rId56"/>
        <a:stretch>
          <a:fillRect/>
        </a:stretch>
      </xdr:blipFill>
      <xdr:spPr>
        <a:xfrm>
          <a:off x="1066800" y="172295820"/>
          <a:ext cx="5890770" cy="701101"/>
        </a:xfrm>
        <a:prstGeom prst="rect">
          <a:avLst/>
        </a:prstGeom>
      </xdr:spPr>
    </xdr:pic>
    <xdr:clientData/>
  </xdr:twoCellAnchor>
  <xdr:twoCellAnchor editAs="oneCell">
    <xdr:from>
      <xdr:col>3</xdr:col>
      <xdr:colOff>15240</xdr:colOff>
      <xdr:row>302</xdr:row>
      <xdr:rowOff>175260</xdr:rowOff>
    </xdr:from>
    <xdr:to>
      <xdr:col>7</xdr:col>
      <xdr:colOff>183398</xdr:colOff>
      <xdr:row>302</xdr:row>
      <xdr:rowOff>602017</xdr:rowOff>
    </xdr:to>
    <xdr:pic>
      <xdr:nvPicPr>
        <xdr:cNvPr id="75" name="รูปภาพ 74">
          <a:extLst>
            <a:ext uri="{FF2B5EF4-FFF2-40B4-BE49-F238E27FC236}">
              <a16:creationId xmlns:a16="http://schemas.microsoft.com/office/drawing/2014/main" id="{AB764DA0-CAD1-EBAB-F558-9AC0D6705473}"/>
            </a:ext>
          </a:extLst>
        </xdr:cNvPr>
        <xdr:cNvPicPr>
          <a:picLocks noChangeAspect="1"/>
        </xdr:cNvPicPr>
      </xdr:nvPicPr>
      <xdr:blipFill>
        <a:blip xmlns:r="http://schemas.openxmlformats.org/officeDocument/2006/relationships" r:embed="rId57"/>
        <a:stretch>
          <a:fillRect/>
        </a:stretch>
      </xdr:blipFill>
      <xdr:spPr>
        <a:xfrm>
          <a:off x="708660" y="173423580"/>
          <a:ext cx="5982218" cy="426757"/>
        </a:xfrm>
        <a:prstGeom prst="rect">
          <a:avLst/>
        </a:prstGeom>
      </xdr:spPr>
    </xdr:pic>
    <xdr:clientData/>
  </xdr:twoCellAnchor>
  <xdr:twoCellAnchor editAs="oneCell">
    <xdr:from>
      <xdr:col>4</xdr:col>
      <xdr:colOff>259080</xdr:colOff>
      <xdr:row>306</xdr:row>
      <xdr:rowOff>99060</xdr:rowOff>
    </xdr:from>
    <xdr:to>
      <xdr:col>7</xdr:col>
      <xdr:colOff>793006</xdr:colOff>
      <xdr:row>306</xdr:row>
      <xdr:rowOff>617265</xdr:rowOff>
    </xdr:to>
    <xdr:pic>
      <xdr:nvPicPr>
        <xdr:cNvPr id="77" name="รูปภาพ 76">
          <a:extLst>
            <a:ext uri="{FF2B5EF4-FFF2-40B4-BE49-F238E27FC236}">
              <a16:creationId xmlns:a16="http://schemas.microsoft.com/office/drawing/2014/main" id="{10C9BBA7-ACAA-4477-97A0-2EFB8A1B832F}"/>
            </a:ext>
          </a:extLst>
        </xdr:cNvPr>
        <xdr:cNvPicPr>
          <a:picLocks noChangeAspect="1"/>
        </xdr:cNvPicPr>
      </xdr:nvPicPr>
      <xdr:blipFill>
        <a:blip xmlns:r="http://schemas.openxmlformats.org/officeDocument/2006/relationships" r:embed="rId58"/>
        <a:stretch>
          <a:fillRect/>
        </a:stretch>
      </xdr:blipFill>
      <xdr:spPr>
        <a:xfrm>
          <a:off x="1234440" y="175641000"/>
          <a:ext cx="6066046" cy="518205"/>
        </a:xfrm>
        <a:prstGeom prst="rect">
          <a:avLst/>
        </a:prstGeom>
      </xdr:spPr>
    </xdr:pic>
    <xdr:clientData/>
  </xdr:twoCellAnchor>
  <xdr:twoCellAnchor editAs="oneCell">
    <xdr:from>
      <xdr:col>4</xdr:col>
      <xdr:colOff>160020</xdr:colOff>
      <xdr:row>311</xdr:row>
      <xdr:rowOff>121920</xdr:rowOff>
    </xdr:from>
    <xdr:to>
      <xdr:col>7</xdr:col>
      <xdr:colOff>480567</xdr:colOff>
      <xdr:row>311</xdr:row>
      <xdr:rowOff>586780</xdr:rowOff>
    </xdr:to>
    <xdr:pic>
      <xdr:nvPicPr>
        <xdr:cNvPr id="81" name="รูปภาพ 80">
          <a:extLst>
            <a:ext uri="{FF2B5EF4-FFF2-40B4-BE49-F238E27FC236}">
              <a16:creationId xmlns:a16="http://schemas.microsoft.com/office/drawing/2014/main" id="{838F2234-DFF4-0FE4-58B4-2F27C7F2D629}"/>
            </a:ext>
          </a:extLst>
        </xdr:cNvPr>
        <xdr:cNvPicPr>
          <a:picLocks noChangeAspect="1"/>
        </xdr:cNvPicPr>
      </xdr:nvPicPr>
      <xdr:blipFill>
        <a:blip xmlns:r="http://schemas.openxmlformats.org/officeDocument/2006/relationships" r:embed="rId59"/>
        <a:stretch>
          <a:fillRect/>
        </a:stretch>
      </xdr:blipFill>
      <xdr:spPr>
        <a:xfrm>
          <a:off x="1135380" y="178391820"/>
          <a:ext cx="5852667" cy="464860"/>
        </a:xfrm>
        <a:prstGeom prst="rect">
          <a:avLst/>
        </a:prstGeom>
      </xdr:spPr>
    </xdr:pic>
    <xdr:clientData/>
  </xdr:twoCellAnchor>
  <xdr:twoCellAnchor editAs="oneCell">
    <xdr:from>
      <xdr:col>4</xdr:col>
      <xdr:colOff>586740</xdr:colOff>
      <xdr:row>316</xdr:row>
      <xdr:rowOff>68580</xdr:rowOff>
    </xdr:from>
    <xdr:to>
      <xdr:col>7</xdr:col>
      <xdr:colOff>975873</xdr:colOff>
      <xdr:row>316</xdr:row>
      <xdr:rowOff>487716</xdr:rowOff>
    </xdr:to>
    <xdr:pic>
      <xdr:nvPicPr>
        <xdr:cNvPr id="83" name="รูปภาพ 82">
          <a:extLst>
            <a:ext uri="{FF2B5EF4-FFF2-40B4-BE49-F238E27FC236}">
              <a16:creationId xmlns:a16="http://schemas.microsoft.com/office/drawing/2014/main" id="{A87A4058-9570-2535-C329-A6907FC64B66}"/>
            </a:ext>
          </a:extLst>
        </xdr:cNvPr>
        <xdr:cNvPicPr>
          <a:picLocks noChangeAspect="1"/>
        </xdr:cNvPicPr>
      </xdr:nvPicPr>
      <xdr:blipFill>
        <a:blip xmlns:r="http://schemas.openxmlformats.org/officeDocument/2006/relationships" r:embed="rId60"/>
        <a:stretch>
          <a:fillRect/>
        </a:stretch>
      </xdr:blipFill>
      <xdr:spPr>
        <a:xfrm>
          <a:off x="1562100" y="181005480"/>
          <a:ext cx="5921253" cy="419136"/>
        </a:xfrm>
        <a:prstGeom prst="rect">
          <a:avLst/>
        </a:prstGeom>
      </xdr:spPr>
    </xdr:pic>
    <xdr:clientData/>
  </xdr:twoCellAnchor>
  <xdr:twoCellAnchor editAs="oneCell">
    <xdr:from>
      <xdr:col>4</xdr:col>
      <xdr:colOff>152400</xdr:colOff>
      <xdr:row>321</xdr:row>
      <xdr:rowOff>70385</xdr:rowOff>
    </xdr:from>
    <xdr:to>
      <xdr:col>7</xdr:col>
      <xdr:colOff>1120140</xdr:colOff>
      <xdr:row>321</xdr:row>
      <xdr:rowOff>472439</xdr:rowOff>
    </xdr:to>
    <xdr:pic>
      <xdr:nvPicPr>
        <xdr:cNvPr id="85" name="รูปภาพ 84">
          <a:extLst>
            <a:ext uri="{FF2B5EF4-FFF2-40B4-BE49-F238E27FC236}">
              <a16:creationId xmlns:a16="http://schemas.microsoft.com/office/drawing/2014/main" id="{2AA17219-0182-551C-9B82-5C604A58E475}"/>
            </a:ext>
          </a:extLst>
        </xdr:cNvPr>
        <xdr:cNvPicPr>
          <a:picLocks noChangeAspect="1"/>
        </xdr:cNvPicPr>
      </xdr:nvPicPr>
      <xdr:blipFill>
        <a:blip xmlns:r="http://schemas.openxmlformats.org/officeDocument/2006/relationships" r:embed="rId61"/>
        <a:stretch>
          <a:fillRect/>
        </a:stretch>
      </xdr:blipFill>
      <xdr:spPr>
        <a:xfrm>
          <a:off x="1127760" y="183544745"/>
          <a:ext cx="6499860" cy="402054"/>
        </a:xfrm>
        <a:prstGeom prst="rect">
          <a:avLst/>
        </a:prstGeom>
      </xdr:spPr>
    </xdr:pic>
    <xdr:clientData/>
  </xdr:twoCellAnchor>
  <xdr:twoCellAnchor editAs="oneCell">
    <xdr:from>
      <xdr:col>2</xdr:col>
      <xdr:colOff>251460</xdr:colOff>
      <xdr:row>323</xdr:row>
      <xdr:rowOff>144780</xdr:rowOff>
    </xdr:from>
    <xdr:to>
      <xdr:col>4</xdr:col>
      <xdr:colOff>3292152</xdr:colOff>
      <xdr:row>323</xdr:row>
      <xdr:rowOff>373400</xdr:rowOff>
    </xdr:to>
    <xdr:pic>
      <xdr:nvPicPr>
        <xdr:cNvPr id="88" name="รูปภาพ 87">
          <a:extLst>
            <a:ext uri="{FF2B5EF4-FFF2-40B4-BE49-F238E27FC236}">
              <a16:creationId xmlns:a16="http://schemas.microsoft.com/office/drawing/2014/main" id="{D27CBC7F-41F9-8CBD-7047-616885AAE09F}"/>
            </a:ext>
          </a:extLst>
        </xdr:cNvPr>
        <xdr:cNvPicPr>
          <a:picLocks noChangeAspect="1"/>
        </xdr:cNvPicPr>
      </xdr:nvPicPr>
      <xdr:blipFill>
        <a:blip xmlns:r="http://schemas.openxmlformats.org/officeDocument/2006/relationships" r:embed="rId62"/>
        <a:stretch>
          <a:fillRect/>
        </a:stretch>
      </xdr:blipFill>
      <xdr:spPr>
        <a:xfrm>
          <a:off x="662940" y="184571640"/>
          <a:ext cx="3604572" cy="228620"/>
        </a:xfrm>
        <a:prstGeom prst="rect">
          <a:avLst/>
        </a:prstGeom>
      </xdr:spPr>
    </xdr:pic>
    <xdr:clientData/>
  </xdr:twoCellAnchor>
  <xdr:twoCellAnchor editAs="oneCell">
    <xdr:from>
      <xdr:col>4</xdr:col>
      <xdr:colOff>830580</xdr:colOff>
      <xdr:row>330</xdr:row>
      <xdr:rowOff>91440</xdr:rowOff>
    </xdr:from>
    <xdr:to>
      <xdr:col>8</xdr:col>
      <xdr:colOff>30992</xdr:colOff>
      <xdr:row>331</xdr:row>
      <xdr:rowOff>30537</xdr:rowOff>
    </xdr:to>
    <xdr:pic>
      <xdr:nvPicPr>
        <xdr:cNvPr id="89" name="รูปภาพ 88">
          <a:extLst>
            <a:ext uri="{FF2B5EF4-FFF2-40B4-BE49-F238E27FC236}">
              <a16:creationId xmlns:a16="http://schemas.microsoft.com/office/drawing/2014/main" id="{25914548-97D0-E49B-42F9-8ED63A5638AB}"/>
            </a:ext>
          </a:extLst>
        </xdr:cNvPr>
        <xdr:cNvPicPr>
          <a:picLocks noChangeAspect="1"/>
        </xdr:cNvPicPr>
      </xdr:nvPicPr>
      <xdr:blipFill>
        <a:blip xmlns:r="http://schemas.openxmlformats.org/officeDocument/2006/relationships" r:embed="rId63"/>
        <a:stretch>
          <a:fillRect/>
        </a:stretch>
      </xdr:blipFill>
      <xdr:spPr>
        <a:xfrm>
          <a:off x="1805940" y="187665360"/>
          <a:ext cx="5913632" cy="655377"/>
        </a:xfrm>
        <a:prstGeom prst="rect">
          <a:avLst/>
        </a:prstGeom>
      </xdr:spPr>
    </xdr:pic>
    <xdr:clientData/>
  </xdr:twoCellAnchor>
  <xdr:twoCellAnchor editAs="oneCell">
    <xdr:from>
      <xdr:col>2</xdr:col>
      <xdr:colOff>198120</xdr:colOff>
      <xdr:row>331</xdr:row>
      <xdr:rowOff>129540</xdr:rowOff>
    </xdr:from>
    <xdr:to>
      <xdr:col>4</xdr:col>
      <xdr:colOff>2354816</xdr:colOff>
      <xdr:row>331</xdr:row>
      <xdr:rowOff>411504</xdr:rowOff>
    </xdr:to>
    <xdr:pic>
      <xdr:nvPicPr>
        <xdr:cNvPr id="92" name="รูปภาพ 91">
          <a:extLst>
            <a:ext uri="{FF2B5EF4-FFF2-40B4-BE49-F238E27FC236}">
              <a16:creationId xmlns:a16="http://schemas.microsoft.com/office/drawing/2014/main" id="{154277E5-CEF2-5ADE-67A1-62FF1FD2ABA9}"/>
            </a:ext>
          </a:extLst>
        </xdr:cNvPr>
        <xdr:cNvPicPr>
          <a:picLocks noChangeAspect="1"/>
        </xdr:cNvPicPr>
      </xdr:nvPicPr>
      <xdr:blipFill>
        <a:blip xmlns:r="http://schemas.openxmlformats.org/officeDocument/2006/relationships" r:embed="rId64"/>
        <a:stretch>
          <a:fillRect/>
        </a:stretch>
      </xdr:blipFill>
      <xdr:spPr>
        <a:xfrm>
          <a:off x="609600" y="188937900"/>
          <a:ext cx="2720576" cy="281964"/>
        </a:xfrm>
        <a:prstGeom prst="rect">
          <a:avLst/>
        </a:prstGeom>
      </xdr:spPr>
    </xdr:pic>
    <xdr:clientData/>
  </xdr:twoCellAnchor>
  <xdr:twoCellAnchor editAs="oneCell">
    <xdr:from>
      <xdr:col>4</xdr:col>
      <xdr:colOff>22860</xdr:colOff>
      <xdr:row>339</xdr:row>
      <xdr:rowOff>0</xdr:rowOff>
    </xdr:from>
    <xdr:to>
      <xdr:col>7</xdr:col>
      <xdr:colOff>404372</xdr:colOff>
      <xdr:row>339</xdr:row>
      <xdr:rowOff>556308</xdr:rowOff>
    </xdr:to>
    <xdr:pic>
      <xdr:nvPicPr>
        <xdr:cNvPr id="93" name="รูปภาพ 92">
          <a:extLst>
            <a:ext uri="{FF2B5EF4-FFF2-40B4-BE49-F238E27FC236}">
              <a16:creationId xmlns:a16="http://schemas.microsoft.com/office/drawing/2014/main" id="{4259BB0A-541A-84FA-34D1-0195843F9A71}"/>
            </a:ext>
          </a:extLst>
        </xdr:cNvPr>
        <xdr:cNvPicPr>
          <a:picLocks noChangeAspect="1"/>
        </xdr:cNvPicPr>
      </xdr:nvPicPr>
      <xdr:blipFill>
        <a:blip xmlns:r="http://schemas.openxmlformats.org/officeDocument/2006/relationships" r:embed="rId65"/>
        <a:stretch>
          <a:fillRect/>
        </a:stretch>
      </xdr:blipFill>
      <xdr:spPr>
        <a:xfrm>
          <a:off x="998220" y="192473580"/>
          <a:ext cx="5913632" cy="556308"/>
        </a:xfrm>
        <a:prstGeom prst="rect">
          <a:avLst/>
        </a:prstGeom>
      </xdr:spPr>
    </xdr:pic>
    <xdr:clientData/>
  </xdr:twoCellAnchor>
  <xdr:twoCellAnchor editAs="oneCell">
    <xdr:from>
      <xdr:col>3</xdr:col>
      <xdr:colOff>190500</xdr:colOff>
      <xdr:row>340</xdr:row>
      <xdr:rowOff>68580</xdr:rowOff>
    </xdr:from>
    <xdr:to>
      <xdr:col>4</xdr:col>
      <xdr:colOff>2819652</xdr:colOff>
      <xdr:row>340</xdr:row>
      <xdr:rowOff>350544</xdr:rowOff>
    </xdr:to>
    <xdr:pic>
      <xdr:nvPicPr>
        <xdr:cNvPr id="96" name="รูปภาพ 95">
          <a:extLst>
            <a:ext uri="{FF2B5EF4-FFF2-40B4-BE49-F238E27FC236}">
              <a16:creationId xmlns:a16="http://schemas.microsoft.com/office/drawing/2014/main" id="{4EE5207D-745A-0991-9CF8-622A3D02C03A}"/>
            </a:ext>
          </a:extLst>
        </xdr:cNvPr>
        <xdr:cNvPicPr>
          <a:picLocks noChangeAspect="1"/>
        </xdr:cNvPicPr>
      </xdr:nvPicPr>
      <xdr:blipFill>
        <a:blip xmlns:r="http://schemas.openxmlformats.org/officeDocument/2006/relationships" r:embed="rId66"/>
        <a:stretch>
          <a:fillRect/>
        </a:stretch>
      </xdr:blipFill>
      <xdr:spPr>
        <a:xfrm>
          <a:off x="883920" y="193776600"/>
          <a:ext cx="2911092" cy="281964"/>
        </a:xfrm>
        <a:prstGeom prst="rect">
          <a:avLst/>
        </a:prstGeom>
      </xdr:spPr>
    </xdr:pic>
    <xdr:clientData/>
  </xdr:twoCellAnchor>
  <xdr:twoCellAnchor editAs="oneCell">
    <xdr:from>
      <xdr:col>4</xdr:col>
      <xdr:colOff>160020</xdr:colOff>
      <xdr:row>346</xdr:row>
      <xdr:rowOff>182880</xdr:rowOff>
    </xdr:from>
    <xdr:to>
      <xdr:col>7</xdr:col>
      <xdr:colOff>152400</xdr:colOff>
      <xdr:row>346</xdr:row>
      <xdr:rowOff>835711</xdr:rowOff>
    </xdr:to>
    <xdr:pic>
      <xdr:nvPicPr>
        <xdr:cNvPr id="97" name="รูปภาพ 96">
          <a:extLst>
            <a:ext uri="{FF2B5EF4-FFF2-40B4-BE49-F238E27FC236}">
              <a16:creationId xmlns:a16="http://schemas.microsoft.com/office/drawing/2014/main" id="{FEEC2F50-C452-0AC0-EF4B-D8A9F09F7479}"/>
            </a:ext>
          </a:extLst>
        </xdr:cNvPr>
        <xdr:cNvPicPr>
          <a:picLocks noChangeAspect="1"/>
        </xdr:cNvPicPr>
      </xdr:nvPicPr>
      <xdr:blipFill>
        <a:blip xmlns:r="http://schemas.openxmlformats.org/officeDocument/2006/relationships" r:embed="rId67"/>
        <a:stretch>
          <a:fillRect/>
        </a:stretch>
      </xdr:blipFill>
      <xdr:spPr>
        <a:xfrm>
          <a:off x="1135380" y="197037960"/>
          <a:ext cx="5524500" cy="652831"/>
        </a:xfrm>
        <a:prstGeom prst="rect">
          <a:avLst/>
        </a:prstGeom>
      </xdr:spPr>
    </xdr:pic>
    <xdr:clientData/>
  </xdr:twoCellAnchor>
  <xdr:twoCellAnchor editAs="oneCell">
    <xdr:from>
      <xdr:col>4</xdr:col>
      <xdr:colOff>114300</xdr:colOff>
      <xdr:row>348</xdr:row>
      <xdr:rowOff>53340</xdr:rowOff>
    </xdr:from>
    <xdr:to>
      <xdr:col>5</xdr:col>
      <xdr:colOff>541369</xdr:colOff>
      <xdr:row>348</xdr:row>
      <xdr:rowOff>365787</xdr:rowOff>
    </xdr:to>
    <xdr:pic>
      <xdr:nvPicPr>
        <xdr:cNvPr id="99" name="รูปภาพ 98">
          <a:extLst>
            <a:ext uri="{FF2B5EF4-FFF2-40B4-BE49-F238E27FC236}">
              <a16:creationId xmlns:a16="http://schemas.microsoft.com/office/drawing/2014/main" id="{F803DACB-C827-E7BA-8BC7-9BEE2B55ABEA}"/>
            </a:ext>
          </a:extLst>
        </xdr:cNvPr>
        <xdr:cNvPicPr>
          <a:picLocks noChangeAspect="1"/>
        </xdr:cNvPicPr>
      </xdr:nvPicPr>
      <xdr:blipFill>
        <a:blip xmlns:r="http://schemas.openxmlformats.org/officeDocument/2006/relationships" r:embed="rId68"/>
        <a:stretch>
          <a:fillRect/>
        </a:stretch>
      </xdr:blipFill>
      <xdr:spPr>
        <a:xfrm>
          <a:off x="1089660" y="198104760"/>
          <a:ext cx="4023709" cy="312447"/>
        </a:xfrm>
        <a:prstGeom prst="rect">
          <a:avLst/>
        </a:prstGeom>
      </xdr:spPr>
    </xdr:pic>
    <xdr:clientData/>
  </xdr:twoCellAnchor>
  <xdr:twoCellAnchor editAs="oneCell">
    <xdr:from>
      <xdr:col>4</xdr:col>
      <xdr:colOff>167640</xdr:colOff>
      <xdr:row>356</xdr:row>
      <xdr:rowOff>83820</xdr:rowOff>
    </xdr:from>
    <xdr:to>
      <xdr:col>7</xdr:col>
      <xdr:colOff>594876</xdr:colOff>
      <xdr:row>356</xdr:row>
      <xdr:rowOff>510577</xdr:rowOff>
    </xdr:to>
    <xdr:pic>
      <xdr:nvPicPr>
        <xdr:cNvPr id="101" name="รูปภาพ 100">
          <a:extLst>
            <a:ext uri="{FF2B5EF4-FFF2-40B4-BE49-F238E27FC236}">
              <a16:creationId xmlns:a16="http://schemas.microsoft.com/office/drawing/2014/main" id="{D11238C6-A235-2DEC-082E-C384B45F6B2E}"/>
            </a:ext>
          </a:extLst>
        </xdr:cNvPr>
        <xdr:cNvPicPr>
          <a:picLocks noChangeAspect="1"/>
        </xdr:cNvPicPr>
      </xdr:nvPicPr>
      <xdr:blipFill>
        <a:blip xmlns:r="http://schemas.openxmlformats.org/officeDocument/2006/relationships" r:embed="rId69"/>
        <a:stretch>
          <a:fillRect/>
        </a:stretch>
      </xdr:blipFill>
      <xdr:spPr>
        <a:xfrm>
          <a:off x="1143000" y="201282300"/>
          <a:ext cx="5959356" cy="426757"/>
        </a:xfrm>
        <a:prstGeom prst="rect">
          <a:avLst/>
        </a:prstGeom>
      </xdr:spPr>
    </xdr:pic>
    <xdr:clientData/>
  </xdr:twoCellAnchor>
  <xdr:twoCellAnchor editAs="oneCell">
    <xdr:from>
      <xdr:col>4</xdr:col>
      <xdr:colOff>22860</xdr:colOff>
      <xdr:row>357</xdr:row>
      <xdr:rowOff>15240</xdr:rowOff>
    </xdr:from>
    <xdr:to>
      <xdr:col>4</xdr:col>
      <xdr:colOff>2941573</xdr:colOff>
      <xdr:row>357</xdr:row>
      <xdr:rowOff>266722</xdr:rowOff>
    </xdr:to>
    <xdr:pic>
      <xdr:nvPicPr>
        <xdr:cNvPr id="104" name="รูปภาพ 103">
          <a:extLst>
            <a:ext uri="{FF2B5EF4-FFF2-40B4-BE49-F238E27FC236}">
              <a16:creationId xmlns:a16="http://schemas.microsoft.com/office/drawing/2014/main" id="{D3A3A316-7B69-191D-AA91-FDA24BC381E7}"/>
            </a:ext>
          </a:extLst>
        </xdr:cNvPr>
        <xdr:cNvPicPr>
          <a:picLocks noChangeAspect="1"/>
        </xdr:cNvPicPr>
      </xdr:nvPicPr>
      <xdr:blipFill>
        <a:blip xmlns:r="http://schemas.openxmlformats.org/officeDocument/2006/relationships" r:embed="rId70"/>
        <a:stretch>
          <a:fillRect/>
        </a:stretch>
      </xdr:blipFill>
      <xdr:spPr>
        <a:xfrm>
          <a:off x="998220" y="203271120"/>
          <a:ext cx="2918713" cy="251482"/>
        </a:xfrm>
        <a:prstGeom prst="rect">
          <a:avLst/>
        </a:prstGeom>
      </xdr:spPr>
    </xdr:pic>
    <xdr:clientData/>
  </xdr:twoCellAnchor>
  <xdr:twoCellAnchor editAs="oneCell">
    <xdr:from>
      <xdr:col>4</xdr:col>
      <xdr:colOff>0</xdr:colOff>
      <xdr:row>366</xdr:row>
      <xdr:rowOff>0</xdr:rowOff>
    </xdr:from>
    <xdr:to>
      <xdr:col>7</xdr:col>
      <xdr:colOff>465340</xdr:colOff>
      <xdr:row>366</xdr:row>
      <xdr:rowOff>708721</xdr:rowOff>
    </xdr:to>
    <xdr:pic>
      <xdr:nvPicPr>
        <xdr:cNvPr id="105" name="รูปภาพ 104">
          <a:extLst>
            <a:ext uri="{FF2B5EF4-FFF2-40B4-BE49-F238E27FC236}">
              <a16:creationId xmlns:a16="http://schemas.microsoft.com/office/drawing/2014/main" id="{0FA3F0BF-B9DC-6899-A57E-55512D92EF83}"/>
            </a:ext>
          </a:extLst>
        </xdr:cNvPr>
        <xdr:cNvPicPr>
          <a:picLocks noChangeAspect="1"/>
        </xdr:cNvPicPr>
      </xdr:nvPicPr>
      <xdr:blipFill>
        <a:blip xmlns:r="http://schemas.openxmlformats.org/officeDocument/2006/relationships" r:embed="rId71"/>
        <a:stretch>
          <a:fillRect/>
        </a:stretch>
      </xdr:blipFill>
      <xdr:spPr>
        <a:xfrm>
          <a:off x="975360" y="207500220"/>
          <a:ext cx="5997460" cy="708721"/>
        </a:xfrm>
        <a:prstGeom prst="rect">
          <a:avLst/>
        </a:prstGeom>
      </xdr:spPr>
    </xdr:pic>
    <xdr:clientData/>
  </xdr:twoCellAnchor>
  <xdr:twoCellAnchor editAs="oneCell">
    <xdr:from>
      <xdr:col>4</xdr:col>
      <xdr:colOff>152400</xdr:colOff>
      <xdr:row>368</xdr:row>
      <xdr:rowOff>60960</xdr:rowOff>
    </xdr:from>
    <xdr:to>
      <xdr:col>7</xdr:col>
      <xdr:colOff>549154</xdr:colOff>
      <xdr:row>368</xdr:row>
      <xdr:rowOff>571544</xdr:rowOff>
    </xdr:to>
    <xdr:pic>
      <xdr:nvPicPr>
        <xdr:cNvPr id="108" name="รูปภาพ 107">
          <a:extLst>
            <a:ext uri="{FF2B5EF4-FFF2-40B4-BE49-F238E27FC236}">
              <a16:creationId xmlns:a16="http://schemas.microsoft.com/office/drawing/2014/main" id="{494F265B-671B-79E0-A86E-CB5AF1E6F711}"/>
            </a:ext>
          </a:extLst>
        </xdr:cNvPr>
        <xdr:cNvPicPr>
          <a:picLocks noChangeAspect="1"/>
        </xdr:cNvPicPr>
      </xdr:nvPicPr>
      <xdr:blipFill>
        <a:blip xmlns:r="http://schemas.openxmlformats.org/officeDocument/2006/relationships" r:embed="rId72"/>
        <a:stretch>
          <a:fillRect/>
        </a:stretch>
      </xdr:blipFill>
      <xdr:spPr>
        <a:xfrm>
          <a:off x="1127760" y="209306160"/>
          <a:ext cx="5928874" cy="510584"/>
        </a:xfrm>
        <a:prstGeom prst="rect">
          <a:avLst/>
        </a:prstGeom>
      </xdr:spPr>
    </xdr:pic>
    <xdr:clientData/>
  </xdr:twoCellAnchor>
  <xdr:twoCellAnchor editAs="oneCell">
    <xdr:from>
      <xdr:col>4</xdr:col>
      <xdr:colOff>1485900</xdr:colOff>
      <xdr:row>371</xdr:row>
      <xdr:rowOff>495300</xdr:rowOff>
    </xdr:from>
    <xdr:to>
      <xdr:col>8</xdr:col>
      <xdr:colOff>663450</xdr:colOff>
      <xdr:row>372</xdr:row>
      <xdr:rowOff>556310</xdr:rowOff>
    </xdr:to>
    <xdr:pic>
      <xdr:nvPicPr>
        <xdr:cNvPr id="109" name="รูปภาพ 108">
          <a:extLst>
            <a:ext uri="{FF2B5EF4-FFF2-40B4-BE49-F238E27FC236}">
              <a16:creationId xmlns:a16="http://schemas.microsoft.com/office/drawing/2014/main" id="{DF4B9891-D05E-7992-EC10-3D13BEA1845F}"/>
            </a:ext>
          </a:extLst>
        </xdr:cNvPr>
        <xdr:cNvPicPr>
          <a:picLocks noChangeAspect="1"/>
        </xdr:cNvPicPr>
      </xdr:nvPicPr>
      <xdr:blipFill>
        <a:blip xmlns:r="http://schemas.openxmlformats.org/officeDocument/2006/relationships" r:embed="rId73"/>
        <a:stretch>
          <a:fillRect/>
        </a:stretch>
      </xdr:blipFill>
      <xdr:spPr>
        <a:xfrm>
          <a:off x="2461260" y="211515960"/>
          <a:ext cx="5890770" cy="579170"/>
        </a:xfrm>
        <a:prstGeom prst="rect">
          <a:avLst/>
        </a:prstGeom>
      </xdr:spPr>
    </xdr:pic>
    <xdr:clientData/>
  </xdr:twoCellAnchor>
  <xdr:twoCellAnchor editAs="oneCell">
    <xdr:from>
      <xdr:col>4</xdr:col>
      <xdr:colOff>251460</xdr:colOff>
      <xdr:row>383</xdr:row>
      <xdr:rowOff>38100</xdr:rowOff>
    </xdr:from>
    <xdr:to>
      <xdr:col>7</xdr:col>
      <xdr:colOff>610110</xdr:colOff>
      <xdr:row>383</xdr:row>
      <xdr:rowOff>693477</xdr:rowOff>
    </xdr:to>
    <xdr:pic>
      <xdr:nvPicPr>
        <xdr:cNvPr id="111" name="รูปภาพ 110">
          <a:extLst>
            <a:ext uri="{FF2B5EF4-FFF2-40B4-BE49-F238E27FC236}">
              <a16:creationId xmlns:a16="http://schemas.microsoft.com/office/drawing/2014/main" id="{0D8FBCC2-A638-B64E-798C-FD33D4A3CBF5}"/>
            </a:ext>
          </a:extLst>
        </xdr:cNvPr>
        <xdr:cNvPicPr>
          <a:picLocks noChangeAspect="1"/>
        </xdr:cNvPicPr>
      </xdr:nvPicPr>
      <xdr:blipFill>
        <a:blip xmlns:r="http://schemas.openxmlformats.org/officeDocument/2006/relationships" r:embed="rId74"/>
        <a:stretch>
          <a:fillRect/>
        </a:stretch>
      </xdr:blipFill>
      <xdr:spPr>
        <a:xfrm>
          <a:off x="1226820" y="217269060"/>
          <a:ext cx="5890770" cy="655377"/>
        </a:xfrm>
        <a:prstGeom prst="rect">
          <a:avLst/>
        </a:prstGeom>
      </xdr:spPr>
    </xdr:pic>
    <xdr:clientData/>
  </xdr:twoCellAnchor>
  <xdr:twoCellAnchor editAs="oneCell">
    <xdr:from>
      <xdr:col>4</xdr:col>
      <xdr:colOff>220980</xdr:colOff>
      <xdr:row>388</xdr:row>
      <xdr:rowOff>106680</xdr:rowOff>
    </xdr:from>
    <xdr:to>
      <xdr:col>7</xdr:col>
      <xdr:colOff>671078</xdr:colOff>
      <xdr:row>388</xdr:row>
      <xdr:rowOff>731574</xdr:rowOff>
    </xdr:to>
    <xdr:pic>
      <xdr:nvPicPr>
        <xdr:cNvPr id="20" name="รูปภาพ 19">
          <a:extLst>
            <a:ext uri="{FF2B5EF4-FFF2-40B4-BE49-F238E27FC236}">
              <a16:creationId xmlns:a16="http://schemas.microsoft.com/office/drawing/2014/main" id="{85664E25-8BF9-D2B6-E8CC-01934E6D8E83}"/>
            </a:ext>
          </a:extLst>
        </xdr:cNvPr>
        <xdr:cNvPicPr>
          <a:picLocks noChangeAspect="1"/>
        </xdr:cNvPicPr>
      </xdr:nvPicPr>
      <xdr:blipFill>
        <a:blip xmlns:r="http://schemas.openxmlformats.org/officeDocument/2006/relationships" r:embed="rId75"/>
        <a:stretch>
          <a:fillRect/>
        </a:stretch>
      </xdr:blipFill>
      <xdr:spPr>
        <a:xfrm>
          <a:off x="1196340" y="220850460"/>
          <a:ext cx="5982218" cy="624894"/>
        </a:xfrm>
        <a:prstGeom prst="rect">
          <a:avLst/>
        </a:prstGeom>
      </xdr:spPr>
    </xdr:pic>
    <xdr:clientData/>
  </xdr:twoCellAnchor>
  <xdr:twoCellAnchor editAs="oneCell">
    <xdr:from>
      <xdr:col>4</xdr:col>
      <xdr:colOff>304800</xdr:colOff>
      <xdr:row>399</xdr:row>
      <xdr:rowOff>15240</xdr:rowOff>
    </xdr:from>
    <xdr:to>
      <xdr:col>7</xdr:col>
      <xdr:colOff>693933</xdr:colOff>
      <xdr:row>399</xdr:row>
      <xdr:rowOff>792547</xdr:rowOff>
    </xdr:to>
    <xdr:pic>
      <xdr:nvPicPr>
        <xdr:cNvPr id="36" name="รูปภาพ 35">
          <a:extLst>
            <a:ext uri="{FF2B5EF4-FFF2-40B4-BE49-F238E27FC236}">
              <a16:creationId xmlns:a16="http://schemas.microsoft.com/office/drawing/2014/main" id="{4A15936B-7F15-B839-4AF3-E1DCFFFB9783}"/>
            </a:ext>
          </a:extLst>
        </xdr:cNvPr>
        <xdr:cNvPicPr>
          <a:picLocks noChangeAspect="1"/>
        </xdr:cNvPicPr>
      </xdr:nvPicPr>
      <xdr:blipFill>
        <a:blip xmlns:r="http://schemas.openxmlformats.org/officeDocument/2006/relationships" r:embed="rId76"/>
        <a:stretch>
          <a:fillRect/>
        </a:stretch>
      </xdr:blipFill>
      <xdr:spPr>
        <a:xfrm>
          <a:off x="1280160" y="226093020"/>
          <a:ext cx="5921253" cy="777307"/>
        </a:xfrm>
        <a:prstGeom prst="rect">
          <a:avLst/>
        </a:prstGeom>
      </xdr:spPr>
    </xdr:pic>
    <xdr:clientData/>
  </xdr:twoCellAnchor>
  <xdr:twoCellAnchor editAs="oneCell">
    <xdr:from>
      <xdr:col>4</xdr:col>
      <xdr:colOff>419100</xdr:colOff>
      <xdr:row>405</xdr:row>
      <xdr:rowOff>190500</xdr:rowOff>
    </xdr:from>
    <xdr:to>
      <xdr:col>7</xdr:col>
      <xdr:colOff>792992</xdr:colOff>
      <xdr:row>405</xdr:row>
      <xdr:rowOff>838256</xdr:rowOff>
    </xdr:to>
    <xdr:pic>
      <xdr:nvPicPr>
        <xdr:cNvPr id="45" name="รูปภาพ 44">
          <a:extLst>
            <a:ext uri="{FF2B5EF4-FFF2-40B4-BE49-F238E27FC236}">
              <a16:creationId xmlns:a16="http://schemas.microsoft.com/office/drawing/2014/main" id="{800FCC97-2235-F0AD-8D8B-67F7D2BB42E4}"/>
            </a:ext>
          </a:extLst>
        </xdr:cNvPr>
        <xdr:cNvPicPr>
          <a:picLocks noChangeAspect="1"/>
        </xdr:cNvPicPr>
      </xdr:nvPicPr>
      <xdr:blipFill>
        <a:blip xmlns:r="http://schemas.openxmlformats.org/officeDocument/2006/relationships" r:embed="rId77"/>
        <a:stretch>
          <a:fillRect/>
        </a:stretch>
      </xdr:blipFill>
      <xdr:spPr>
        <a:xfrm>
          <a:off x="1394460" y="229430580"/>
          <a:ext cx="5906012" cy="647756"/>
        </a:xfrm>
        <a:prstGeom prst="rect">
          <a:avLst/>
        </a:prstGeom>
      </xdr:spPr>
    </xdr:pic>
    <xdr:clientData/>
  </xdr:twoCellAnchor>
  <xdr:twoCellAnchor editAs="oneCell">
    <xdr:from>
      <xdr:col>4</xdr:col>
      <xdr:colOff>754380</xdr:colOff>
      <xdr:row>411</xdr:row>
      <xdr:rowOff>190500</xdr:rowOff>
    </xdr:from>
    <xdr:to>
      <xdr:col>7</xdr:col>
      <xdr:colOff>1105410</xdr:colOff>
      <xdr:row>411</xdr:row>
      <xdr:rowOff>693464</xdr:rowOff>
    </xdr:to>
    <xdr:pic>
      <xdr:nvPicPr>
        <xdr:cNvPr id="52" name="รูปภาพ 51">
          <a:extLst>
            <a:ext uri="{FF2B5EF4-FFF2-40B4-BE49-F238E27FC236}">
              <a16:creationId xmlns:a16="http://schemas.microsoft.com/office/drawing/2014/main" id="{7C9CFEA6-240F-A0EF-9705-6CCBEF61D14A}"/>
            </a:ext>
          </a:extLst>
        </xdr:cNvPr>
        <xdr:cNvPicPr>
          <a:picLocks noChangeAspect="1"/>
        </xdr:cNvPicPr>
      </xdr:nvPicPr>
      <xdr:blipFill>
        <a:blip xmlns:r="http://schemas.openxmlformats.org/officeDocument/2006/relationships" r:embed="rId78"/>
        <a:stretch>
          <a:fillRect/>
        </a:stretch>
      </xdr:blipFill>
      <xdr:spPr>
        <a:xfrm>
          <a:off x="1729740" y="232128060"/>
          <a:ext cx="5883150" cy="502964"/>
        </a:xfrm>
        <a:prstGeom prst="rect">
          <a:avLst/>
        </a:prstGeom>
      </xdr:spPr>
    </xdr:pic>
    <xdr:clientData/>
  </xdr:twoCellAnchor>
  <xdr:twoCellAnchor editAs="oneCell">
    <xdr:from>
      <xdr:col>2</xdr:col>
      <xdr:colOff>213360</xdr:colOff>
      <xdr:row>413</xdr:row>
      <xdr:rowOff>99060</xdr:rowOff>
    </xdr:from>
    <xdr:to>
      <xdr:col>4</xdr:col>
      <xdr:colOff>2865399</xdr:colOff>
      <xdr:row>413</xdr:row>
      <xdr:rowOff>449610</xdr:rowOff>
    </xdr:to>
    <xdr:pic>
      <xdr:nvPicPr>
        <xdr:cNvPr id="57" name="รูปภาพ 56">
          <a:extLst>
            <a:ext uri="{FF2B5EF4-FFF2-40B4-BE49-F238E27FC236}">
              <a16:creationId xmlns:a16="http://schemas.microsoft.com/office/drawing/2014/main" id="{D7F51A2E-3A4A-53FB-5247-E5B68952AA14}"/>
            </a:ext>
          </a:extLst>
        </xdr:cNvPr>
        <xdr:cNvPicPr>
          <a:picLocks noChangeAspect="1"/>
        </xdr:cNvPicPr>
      </xdr:nvPicPr>
      <xdr:blipFill>
        <a:blip xmlns:r="http://schemas.openxmlformats.org/officeDocument/2006/relationships" r:embed="rId79"/>
        <a:stretch>
          <a:fillRect/>
        </a:stretch>
      </xdr:blipFill>
      <xdr:spPr>
        <a:xfrm>
          <a:off x="624840" y="233149140"/>
          <a:ext cx="3215919" cy="350550"/>
        </a:xfrm>
        <a:prstGeom prst="rect">
          <a:avLst/>
        </a:prstGeom>
      </xdr:spPr>
    </xdr:pic>
    <xdr:clientData/>
  </xdr:twoCellAnchor>
  <xdr:twoCellAnchor editAs="oneCell">
    <xdr:from>
      <xdr:col>4</xdr:col>
      <xdr:colOff>556260</xdr:colOff>
      <xdr:row>420</xdr:row>
      <xdr:rowOff>198120</xdr:rowOff>
    </xdr:from>
    <xdr:to>
      <xdr:col>7</xdr:col>
      <xdr:colOff>983496</xdr:colOff>
      <xdr:row>420</xdr:row>
      <xdr:rowOff>632498</xdr:rowOff>
    </xdr:to>
    <xdr:pic>
      <xdr:nvPicPr>
        <xdr:cNvPr id="62" name="รูปภาพ 61">
          <a:extLst>
            <a:ext uri="{FF2B5EF4-FFF2-40B4-BE49-F238E27FC236}">
              <a16:creationId xmlns:a16="http://schemas.microsoft.com/office/drawing/2014/main" id="{AB000F81-F3CB-2BA9-A7C7-98A0D229A6C4}"/>
            </a:ext>
          </a:extLst>
        </xdr:cNvPr>
        <xdr:cNvPicPr>
          <a:picLocks noChangeAspect="1"/>
        </xdr:cNvPicPr>
      </xdr:nvPicPr>
      <xdr:blipFill>
        <a:blip xmlns:r="http://schemas.openxmlformats.org/officeDocument/2006/relationships" r:embed="rId80"/>
        <a:stretch>
          <a:fillRect/>
        </a:stretch>
      </xdr:blipFill>
      <xdr:spPr>
        <a:xfrm>
          <a:off x="1531620" y="236974380"/>
          <a:ext cx="5959356" cy="434378"/>
        </a:xfrm>
        <a:prstGeom prst="rect">
          <a:avLst/>
        </a:prstGeom>
      </xdr:spPr>
    </xdr:pic>
    <xdr:clientData/>
  </xdr:twoCellAnchor>
  <xdr:twoCellAnchor editAs="oneCell">
    <xdr:from>
      <xdr:col>4</xdr:col>
      <xdr:colOff>53340</xdr:colOff>
      <xdr:row>421</xdr:row>
      <xdr:rowOff>45720</xdr:rowOff>
    </xdr:from>
    <xdr:to>
      <xdr:col>4</xdr:col>
      <xdr:colOff>2888226</xdr:colOff>
      <xdr:row>421</xdr:row>
      <xdr:rowOff>327684</xdr:rowOff>
    </xdr:to>
    <xdr:pic>
      <xdr:nvPicPr>
        <xdr:cNvPr id="68" name="รูปภาพ 67">
          <a:extLst>
            <a:ext uri="{FF2B5EF4-FFF2-40B4-BE49-F238E27FC236}">
              <a16:creationId xmlns:a16="http://schemas.microsoft.com/office/drawing/2014/main" id="{F061C4E7-C5A2-6041-3826-EA48A063AAB8}"/>
            </a:ext>
          </a:extLst>
        </xdr:cNvPr>
        <xdr:cNvPicPr>
          <a:picLocks noChangeAspect="1"/>
        </xdr:cNvPicPr>
      </xdr:nvPicPr>
      <xdr:blipFill>
        <a:blip xmlns:r="http://schemas.openxmlformats.org/officeDocument/2006/relationships" r:embed="rId81"/>
        <a:stretch>
          <a:fillRect/>
        </a:stretch>
      </xdr:blipFill>
      <xdr:spPr>
        <a:xfrm>
          <a:off x="1028700" y="237698280"/>
          <a:ext cx="2834886" cy="281964"/>
        </a:xfrm>
        <a:prstGeom prst="rect">
          <a:avLst/>
        </a:prstGeom>
      </xdr:spPr>
    </xdr:pic>
    <xdr:clientData/>
  </xdr:twoCellAnchor>
  <xdr:twoCellAnchor editAs="oneCell">
    <xdr:from>
      <xdr:col>4</xdr:col>
      <xdr:colOff>1013460</xdr:colOff>
      <xdr:row>426</xdr:row>
      <xdr:rowOff>106680</xdr:rowOff>
    </xdr:from>
    <xdr:to>
      <xdr:col>8</xdr:col>
      <xdr:colOff>282458</xdr:colOff>
      <xdr:row>426</xdr:row>
      <xdr:rowOff>678230</xdr:rowOff>
    </xdr:to>
    <xdr:pic>
      <xdr:nvPicPr>
        <xdr:cNvPr id="70" name="รูปภาพ 69">
          <a:extLst>
            <a:ext uri="{FF2B5EF4-FFF2-40B4-BE49-F238E27FC236}">
              <a16:creationId xmlns:a16="http://schemas.microsoft.com/office/drawing/2014/main" id="{D84D50BD-76EB-0223-55B1-12AF3746AC27}"/>
            </a:ext>
          </a:extLst>
        </xdr:cNvPr>
        <xdr:cNvPicPr>
          <a:picLocks noChangeAspect="1"/>
        </xdr:cNvPicPr>
      </xdr:nvPicPr>
      <xdr:blipFill>
        <a:blip xmlns:r="http://schemas.openxmlformats.org/officeDocument/2006/relationships" r:embed="rId82"/>
        <a:stretch>
          <a:fillRect/>
        </a:stretch>
      </xdr:blipFill>
      <xdr:spPr>
        <a:xfrm>
          <a:off x="1988820" y="240433860"/>
          <a:ext cx="5982218" cy="571550"/>
        </a:xfrm>
        <a:prstGeom prst="rect">
          <a:avLst/>
        </a:prstGeom>
      </xdr:spPr>
    </xdr:pic>
    <xdr:clientData/>
  </xdr:twoCellAnchor>
  <xdr:oneCellAnchor>
    <xdr:from>
      <xdr:col>2</xdr:col>
      <xdr:colOff>213360</xdr:colOff>
      <xdr:row>428</xdr:row>
      <xdr:rowOff>99060</xdr:rowOff>
    </xdr:from>
    <xdr:ext cx="3215919" cy="350550"/>
    <xdr:pic>
      <xdr:nvPicPr>
        <xdr:cNvPr id="72" name="รูปภาพ 71">
          <a:extLst>
            <a:ext uri="{FF2B5EF4-FFF2-40B4-BE49-F238E27FC236}">
              <a16:creationId xmlns:a16="http://schemas.microsoft.com/office/drawing/2014/main" id="{3F6208C2-7E84-4B52-B4A1-B08CFD355F6F}"/>
            </a:ext>
          </a:extLst>
        </xdr:cNvPr>
        <xdr:cNvPicPr>
          <a:picLocks noChangeAspect="1"/>
        </xdr:cNvPicPr>
      </xdr:nvPicPr>
      <xdr:blipFill>
        <a:blip xmlns:r="http://schemas.openxmlformats.org/officeDocument/2006/relationships" r:embed="rId79"/>
        <a:stretch>
          <a:fillRect/>
        </a:stretch>
      </xdr:blipFill>
      <xdr:spPr>
        <a:xfrm>
          <a:off x="624840" y="233149140"/>
          <a:ext cx="3215919" cy="350550"/>
        </a:xfrm>
        <a:prstGeom prst="rect">
          <a:avLst/>
        </a:prstGeom>
      </xdr:spPr>
    </xdr:pic>
    <xdr:clientData/>
  </xdr:oneCellAnchor>
  <xdr:oneCellAnchor>
    <xdr:from>
      <xdr:col>3</xdr:col>
      <xdr:colOff>7620</xdr:colOff>
      <xdr:row>429</xdr:row>
      <xdr:rowOff>114300</xdr:rowOff>
    </xdr:from>
    <xdr:ext cx="2834886" cy="281964"/>
    <xdr:pic>
      <xdr:nvPicPr>
        <xdr:cNvPr id="76" name="รูปภาพ 75">
          <a:extLst>
            <a:ext uri="{FF2B5EF4-FFF2-40B4-BE49-F238E27FC236}">
              <a16:creationId xmlns:a16="http://schemas.microsoft.com/office/drawing/2014/main" id="{8699C5A1-1443-44F9-99AB-A01C21E1B415}"/>
            </a:ext>
          </a:extLst>
        </xdr:cNvPr>
        <xdr:cNvPicPr>
          <a:picLocks noChangeAspect="1"/>
        </xdr:cNvPicPr>
      </xdr:nvPicPr>
      <xdr:blipFill>
        <a:blip xmlns:r="http://schemas.openxmlformats.org/officeDocument/2006/relationships" r:embed="rId81"/>
        <a:stretch>
          <a:fillRect/>
        </a:stretch>
      </xdr:blipFill>
      <xdr:spPr>
        <a:xfrm>
          <a:off x="701040" y="242110260"/>
          <a:ext cx="2834886" cy="281964"/>
        </a:xfrm>
        <a:prstGeom prst="rect">
          <a:avLst/>
        </a:prstGeom>
      </xdr:spPr>
    </xdr:pic>
    <xdr:clientData/>
  </xdr:oneCellAnchor>
  <xdr:twoCellAnchor editAs="oneCell">
    <xdr:from>
      <xdr:col>4</xdr:col>
      <xdr:colOff>220980</xdr:colOff>
      <xdr:row>434</xdr:row>
      <xdr:rowOff>38100</xdr:rowOff>
    </xdr:from>
    <xdr:to>
      <xdr:col>7</xdr:col>
      <xdr:colOff>678699</xdr:colOff>
      <xdr:row>434</xdr:row>
      <xdr:rowOff>579167</xdr:rowOff>
    </xdr:to>
    <xdr:pic>
      <xdr:nvPicPr>
        <xdr:cNvPr id="79" name="รูปภาพ 78">
          <a:extLst>
            <a:ext uri="{FF2B5EF4-FFF2-40B4-BE49-F238E27FC236}">
              <a16:creationId xmlns:a16="http://schemas.microsoft.com/office/drawing/2014/main" id="{A8E6BDFD-24AE-78BC-1324-6AE47A04C871}"/>
            </a:ext>
          </a:extLst>
        </xdr:cNvPr>
        <xdr:cNvPicPr>
          <a:picLocks noChangeAspect="1"/>
        </xdr:cNvPicPr>
      </xdr:nvPicPr>
      <xdr:blipFill>
        <a:blip xmlns:r="http://schemas.openxmlformats.org/officeDocument/2006/relationships" r:embed="rId83"/>
        <a:stretch>
          <a:fillRect/>
        </a:stretch>
      </xdr:blipFill>
      <xdr:spPr>
        <a:xfrm>
          <a:off x="1196340" y="244708680"/>
          <a:ext cx="5989839" cy="541067"/>
        </a:xfrm>
        <a:prstGeom prst="rect">
          <a:avLst/>
        </a:prstGeom>
      </xdr:spPr>
    </xdr:pic>
    <xdr:clientData/>
  </xdr:twoCellAnchor>
  <xdr:twoCellAnchor editAs="oneCell">
    <xdr:from>
      <xdr:col>4</xdr:col>
      <xdr:colOff>1059180</xdr:colOff>
      <xdr:row>440</xdr:row>
      <xdr:rowOff>53340</xdr:rowOff>
    </xdr:from>
    <xdr:to>
      <xdr:col>8</xdr:col>
      <xdr:colOff>183386</xdr:colOff>
      <xdr:row>440</xdr:row>
      <xdr:rowOff>723958</xdr:rowOff>
    </xdr:to>
    <xdr:pic>
      <xdr:nvPicPr>
        <xdr:cNvPr id="82" name="รูปภาพ 81">
          <a:extLst>
            <a:ext uri="{FF2B5EF4-FFF2-40B4-BE49-F238E27FC236}">
              <a16:creationId xmlns:a16="http://schemas.microsoft.com/office/drawing/2014/main" id="{D2B8F590-1579-210D-5018-DA0B800B33B5}"/>
            </a:ext>
          </a:extLst>
        </xdr:cNvPr>
        <xdr:cNvPicPr>
          <a:picLocks noChangeAspect="1"/>
        </xdr:cNvPicPr>
      </xdr:nvPicPr>
      <xdr:blipFill>
        <a:blip xmlns:r="http://schemas.openxmlformats.org/officeDocument/2006/relationships" r:embed="rId84"/>
        <a:stretch>
          <a:fillRect/>
        </a:stretch>
      </xdr:blipFill>
      <xdr:spPr>
        <a:xfrm>
          <a:off x="2034540" y="247893840"/>
          <a:ext cx="5837426" cy="670618"/>
        </a:xfrm>
        <a:prstGeom prst="rect">
          <a:avLst/>
        </a:prstGeom>
      </xdr:spPr>
    </xdr:pic>
    <xdr:clientData/>
  </xdr:twoCellAnchor>
  <xdr:twoCellAnchor editAs="oneCell">
    <xdr:from>
      <xdr:col>4</xdr:col>
      <xdr:colOff>137160</xdr:colOff>
      <xdr:row>448</xdr:row>
      <xdr:rowOff>15240</xdr:rowOff>
    </xdr:from>
    <xdr:to>
      <xdr:col>7</xdr:col>
      <xdr:colOff>450087</xdr:colOff>
      <xdr:row>448</xdr:row>
      <xdr:rowOff>754444</xdr:rowOff>
    </xdr:to>
    <xdr:pic>
      <xdr:nvPicPr>
        <xdr:cNvPr id="86" name="รูปภาพ 85">
          <a:extLst>
            <a:ext uri="{FF2B5EF4-FFF2-40B4-BE49-F238E27FC236}">
              <a16:creationId xmlns:a16="http://schemas.microsoft.com/office/drawing/2014/main" id="{4EEBA3BF-7D63-0B20-D6E9-B79861C13E9A}"/>
            </a:ext>
          </a:extLst>
        </xdr:cNvPr>
        <xdr:cNvPicPr>
          <a:picLocks noChangeAspect="1"/>
        </xdr:cNvPicPr>
      </xdr:nvPicPr>
      <xdr:blipFill>
        <a:blip xmlns:r="http://schemas.openxmlformats.org/officeDocument/2006/relationships" r:embed="rId85"/>
        <a:stretch>
          <a:fillRect/>
        </a:stretch>
      </xdr:blipFill>
      <xdr:spPr>
        <a:xfrm>
          <a:off x="1112520" y="251559060"/>
          <a:ext cx="5845047" cy="739204"/>
        </a:xfrm>
        <a:prstGeom prst="rect">
          <a:avLst/>
        </a:prstGeom>
      </xdr:spPr>
    </xdr:pic>
    <xdr:clientData/>
  </xdr:twoCellAnchor>
  <xdr:twoCellAnchor editAs="oneCell">
    <xdr:from>
      <xdr:col>4</xdr:col>
      <xdr:colOff>274320</xdr:colOff>
      <xdr:row>454</xdr:row>
      <xdr:rowOff>22860</xdr:rowOff>
    </xdr:from>
    <xdr:to>
      <xdr:col>7</xdr:col>
      <xdr:colOff>701556</xdr:colOff>
      <xdr:row>454</xdr:row>
      <xdr:rowOff>1066890</xdr:rowOff>
    </xdr:to>
    <xdr:pic>
      <xdr:nvPicPr>
        <xdr:cNvPr id="90" name="รูปภาพ 89">
          <a:extLst>
            <a:ext uri="{FF2B5EF4-FFF2-40B4-BE49-F238E27FC236}">
              <a16:creationId xmlns:a16="http://schemas.microsoft.com/office/drawing/2014/main" id="{55FE0608-B5E1-A696-84C4-7700E10895EC}"/>
            </a:ext>
          </a:extLst>
        </xdr:cNvPr>
        <xdr:cNvPicPr>
          <a:picLocks noChangeAspect="1"/>
        </xdr:cNvPicPr>
      </xdr:nvPicPr>
      <xdr:blipFill>
        <a:blip xmlns:r="http://schemas.openxmlformats.org/officeDocument/2006/relationships" r:embed="rId86"/>
        <a:stretch>
          <a:fillRect/>
        </a:stretch>
      </xdr:blipFill>
      <xdr:spPr>
        <a:xfrm>
          <a:off x="1249680" y="254797560"/>
          <a:ext cx="5959356" cy="10440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1310640</xdr:colOff>
      <xdr:row>18</xdr:row>
      <xdr:rowOff>304800</xdr:rowOff>
    </xdr:from>
    <xdr:to>
      <xdr:col>7</xdr:col>
      <xdr:colOff>1623532</xdr:colOff>
      <xdr:row>19</xdr:row>
      <xdr:rowOff>381053</xdr:rowOff>
    </xdr:to>
    <xdr:pic>
      <xdr:nvPicPr>
        <xdr:cNvPr id="2" name="รูปภาพ 1">
          <a:extLst>
            <a:ext uri="{FF2B5EF4-FFF2-40B4-BE49-F238E27FC236}">
              <a16:creationId xmlns:a16="http://schemas.microsoft.com/office/drawing/2014/main" id="{B0792025-2D86-48C6-87E4-7A13CDB5BDC6}"/>
            </a:ext>
          </a:extLst>
        </xdr:cNvPr>
        <xdr:cNvPicPr>
          <a:picLocks noChangeAspect="1"/>
        </xdr:cNvPicPr>
      </xdr:nvPicPr>
      <xdr:blipFill>
        <a:blip xmlns:r="http://schemas.openxmlformats.org/officeDocument/2006/relationships" r:embed="rId1"/>
        <a:stretch>
          <a:fillRect/>
        </a:stretch>
      </xdr:blipFill>
      <xdr:spPr>
        <a:xfrm>
          <a:off x="3749040" y="15925800"/>
          <a:ext cx="5448772" cy="609653"/>
        </a:xfrm>
        <a:prstGeom prst="rect">
          <a:avLst/>
        </a:prstGeom>
      </xdr:spPr>
    </xdr:pic>
    <xdr:clientData/>
  </xdr:twoCellAnchor>
  <xdr:oneCellAnchor>
    <xdr:from>
      <xdr:col>7</xdr:col>
      <xdr:colOff>38100</xdr:colOff>
      <xdr:row>35</xdr:row>
      <xdr:rowOff>914400</xdr:rowOff>
    </xdr:from>
    <xdr:ext cx="2797919" cy="2156729"/>
    <xdr:pic>
      <xdr:nvPicPr>
        <xdr:cNvPr id="3" name="รูปภาพ 2">
          <a:extLst>
            <a:ext uri="{FF2B5EF4-FFF2-40B4-BE49-F238E27FC236}">
              <a16:creationId xmlns:a16="http://schemas.microsoft.com/office/drawing/2014/main" id="{94523D23-F6EF-48FE-A617-8C8233617286}"/>
            </a:ext>
          </a:extLst>
        </xdr:cNvPr>
        <xdr:cNvPicPr>
          <a:picLocks noChangeAspect="1"/>
        </xdr:cNvPicPr>
      </xdr:nvPicPr>
      <xdr:blipFill>
        <a:blip xmlns:r="http://schemas.openxmlformats.org/officeDocument/2006/relationships" r:embed="rId2"/>
        <a:stretch>
          <a:fillRect/>
        </a:stretch>
      </xdr:blipFill>
      <xdr:spPr>
        <a:xfrm>
          <a:off x="7612380" y="30556200"/>
          <a:ext cx="2797919" cy="2156729"/>
        </a:xfrm>
        <a:prstGeom prst="rect">
          <a:avLst/>
        </a:prstGeom>
      </xdr:spPr>
    </xdr:pic>
    <xdr:clientData/>
  </xdr:oneCellAnchor>
  <xdr:twoCellAnchor editAs="oneCell">
    <xdr:from>
      <xdr:col>3</xdr:col>
      <xdr:colOff>342900</xdr:colOff>
      <xdr:row>53</xdr:row>
      <xdr:rowOff>114300</xdr:rowOff>
    </xdr:from>
    <xdr:to>
      <xdr:col>7</xdr:col>
      <xdr:colOff>1665398</xdr:colOff>
      <xdr:row>55</xdr:row>
      <xdr:rowOff>20796</xdr:rowOff>
    </xdr:to>
    <xdr:pic>
      <xdr:nvPicPr>
        <xdr:cNvPr id="4" name="รูปภาพ 3">
          <a:extLst>
            <a:ext uri="{FF2B5EF4-FFF2-40B4-BE49-F238E27FC236}">
              <a16:creationId xmlns:a16="http://schemas.microsoft.com/office/drawing/2014/main" id="{1D0B9257-6452-443C-95A5-89B1CB32875D}"/>
            </a:ext>
          </a:extLst>
        </xdr:cNvPr>
        <xdr:cNvPicPr>
          <a:picLocks noChangeAspect="1"/>
        </xdr:cNvPicPr>
      </xdr:nvPicPr>
      <xdr:blipFill>
        <a:blip xmlns:r="http://schemas.openxmlformats.org/officeDocument/2006/relationships" r:embed="rId3"/>
        <a:stretch>
          <a:fillRect/>
        </a:stretch>
      </xdr:blipFill>
      <xdr:spPr>
        <a:xfrm>
          <a:off x="2781300" y="66995040"/>
          <a:ext cx="6458378" cy="439896"/>
        </a:xfrm>
        <a:prstGeom prst="rect">
          <a:avLst/>
        </a:prstGeom>
      </xdr:spPr>
    </xdr:pic>
    <xdr:clientData/>
  </xdr:twoCellAnchor>
  <xdr:twoCellAnchor editAs="oneCell">
    <xdr:from>
      <xdr:col>3</xdr:col>
      <xdr:colOff>1447800</xdr:colOff>
      <xdr:row>19</xdr:row>
      <xdr:rowOff>525780</xdr:rowOff>
    </xdr:from>
    <xdr:to>
      <xdr:col>7</xdr:col>
      <xdr:colOff>2111242</xdr:colOff>
      <xdr:row>19</xdr:row>
      <xdr:rowOff>929675</xdr:rowOff>
    </xdr:to>
    <xdr:pic>
      <xdr:nvPicPr>
        <xdr:cNvPr id="5" name="รูปภาพ 4">
          <a:extLst>
            <a:ext uri="{FF2B5EF4-FFF2-40B4-BE49-F238E27FC236}">
              <a16:creationId xmlns:a16="http://schemas.microsoft.com/office/drawing/2014/main" id="{57E3B293-E64C-42D0-8EAF-EF05EE068D3E}"/>
            </a:ext>
          </a:extLst>
        </xdr:cNvPr>
        <xdr:cNvPicPr>
          <a:picLocks noChangeAspect="1"/>
        </xdr:cNvPicPr>
      </xdr:nvPicPr>
      <xdr:blipFill>
        <a:blip xmlns:r="http://schemas.openxmlformats.org/officeDocument/2006/relationships" r:embed="rId4"/>
        <a:stretch>
          <a:fillRect/>
        </a:stretch>
      </xdr:blipFill>
      <xdr:spPr>
        <a:xfrm>
          <a:off x="3886200" y="16680180"/>
          <a:ext cx="5799322" cy="4038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1282701</xdr:colOff>
      <xdr:row>12</xdr:row>
      <xdr:rowOff>58616</xdr:rowOff>
    </xdr:from>
    <xdr:to>
      <xdr:col>7</xdr:col>
      <xdr:colOff>374651</xdr:colOff>
      <xdr:row>12</xdr:row>
      <xdr:rowOff>464864</xdr:rowOff>
    </xdr:to>
    <xdr:pic>
      <xdr:nvPicPr>
        <xdr:cNvPr id="2" name="รูปภาพ 1">
          <a:extLst>
            <a:ext uri="{FF2B5EF4-FFF2-40B4-BE49-F238E27FC236}">
              <a16:creationId xmlns:a16="http://schemas.microsoft.com/office/drawing/2014/main" id="{03C53083-3FB3-4219-A54E-F4B74E5CAA8F}"/>
            </a:ext>
          </a:extLst>
        </xdr:cNvPr>
        <xdr:cNvPicPr>
          <a:picLocks noChangeAspect="1"/>
        </xdr:cNvPicPr>
      </xdr:nvPicPr>
      <xdr:blipFill>
        <a:blip xmlns:r="http://schemas.openxmlformats.org/officeDocument/2006/relationships" r:embed="rId1"/>
        <a:stretch>
          <a:fillRect/>
        </a:stretch>
      </xdr:blipFill>
      <xdr:spPr>
        <a:xfrm>
          <a:off x="2258061" y="4081976"/>
          <a:ext cx="4624070" cy="406248"/>
        </a:xfrm>
        <a:prstGeom prst="rect">
          <a:avLst/>
        </a:prstGeom>
      </xdr:spPr>
    </xdr:pic>
    <xdr:clientData/>
  </xdr:twoCellAnchor>
  <xdr:twoCellAnchor editAs="oneCell">
    <xdr:from>
      <xdr:col>4</xdr:col>
      <xdr:colOff>622300</xdr:colOff>
      <xdr:row>20</xdr:row>
      <xdr:rowOff>69850</xdr:rowOff>
    </xdr:from>
    <xdr:to>
      <xdr:col>7</xdr:col>
      <xdr:colOff>889502</xdr:colOff>
      <xdr:row>20</xdr:row>
      <xdr:rowOff>473745</xdr:rowOff>
    </xdr:to>
    <xdr:pic>
      <xdr:nvPicPr>
        <xdr:cNvPr id="3" name="รูปภาพ 2">
          <a:extLst>
            <a:ext uri="{FF2B5EF4-FFF2-40B4-BE49-F238E27FC236}">
              <a16:creationId xmlns:a16="http://schemas.microsoft.com/office/drawing/2014/main" id="{1FAAE62B-71C2-48A7-875A-F5D43F8459BB}"/>
            </a:ext>
          </a:extLst>
        </xdr:cNvPr>
        <xdr:cNvPicPr>
          <a:picLocks noChangeAspect="1"/>
        </xdr:cNvPicPr>
      </xdr:nvPicPr>
      <xdr:blipFill>
        <a:blip xmlns:r="http://schemas.openxmlformats.org/officeDocument/2006/relationships" r:embed="rId2"/>
        <a:stretch>
          <a:fillRect/>
        </a:stretch>
      </xdr:blipFill>
      <xdr:spPr>
        <a:xfrm>
          <a:off x="1597660" y="7567930"/>
          <a:ext cx="5799322" cy="403895"/>
        </a:xfrm>
        <a:prstGeom prst="rect">
          <a:avLst/>
        </a:prstGeom>
      </xdr:spPr>
    </xdr:pic>
    <xdr:clientData/>
  </xdr:twoCellAnchor>
  <xdr:twoCellAnchor editAs="oneCell">
    <xdr:from>
      <xdr:col>4</xdr:col>
      <xdr:colOff>755651</xdr:colOff>
      <xdr:row>29</xdr:row>
      <xdr:rowOff>114300</xdr:rowOff>
    </xdr:from>
    <xdr:to>
      <xdr:col>7</xdr:col>
      <xdr:colOff>526929</xdr:colOff>
      <xdr:row>29</xdr:row>
      <xdr:rowOff>508039</xdr:rowOff>
    </xdr:to>
    <xdr:pic>
      <xdr:nvPicPr>
        <xdr:cNvPr id="4" name="รูปภาพ 3">
          <a:extLst>
            <a:ext uri="{FF2B5EF4-FFF2-40B4-BE49-F238E27FC236}">
              <a16:creationId xmlns:a16="http://schemas.microsoft.com/office/drawing/2014/main" id="{385CC5AF-C513-4B48-9E2F-908D3FF9C91D}"/>
            </a:ext>
          </a:extLst>
        </xdr:cNvPr>
        <xdr:cNvPicPr>
          <a:picLocks noChangeAspect="1"/>
        </xdr:cNvPicPr>
      </xdr:nvPicPr>
      <xdr:blipFill>
        <a:blip xmlns:r="http://schemas.openxmlformats.org/officeDocument/2006/relationships" r:embed="rId3"/>
        <a:stretch>
          <a:fillRect/>
        </a:stretch>
      </xdr:blipFill>
      <xdr:spPr>
        <a:xfrm>
          <a:off x="1731011" y="11399520"/>
          <a:ext cx="5303398" cy="393739"/>
        </a:xfrm>
        <a:prstGeom prst="rect">
          <a:avLst/>
        </a:prstGeom>
      </xdr:spPr>
    </xdr:pic>
    <xdr:clientData/>
  </xdr:twoCellAnchor>
  <xdr:twoCellAnchor editAs="oneCell">
    <xdr:from>
      <xdr:col>4</xdr:col>
      <xdr:colOff>165100</xdr:colOff>
      <xdr:row>36</xdr:row>
      <xdr:rowOff>25400</xdr:rowOff>
    </xdr:from>
    <xdr:to>
      <xdr:col>7</xdr:col>
      <xdr:colOff>470405</xdr:colOff>
      <xdr:row>36</xdr:row>
      <xdr:rowOff>535984</xdr:rowOff>
    </xdr:to>
    <xdr:pic>
      <xdr:nvPicPr>
        <xdr:cNvPr id="5" name="รูปภาพ 4">
          <a:extLst>
            <a:ext uri="{FF2B5EF4-FFF2-40B4-BE49-F238E27FC236}">
              <a16:creationId xmlns:a16="http://schemas.microsoft.com/office/drawing/2014/main" id="{9970735A-E3D2-4FC1-B918-96292FD8239A}"/>
            </a:ext>
          </a:extLst>
        </xdr:cNvPr>
        <xdr:cNvPicPr>
          <a:picLocks noChangeAspect="1"/>
        </xdr:cNvPicPr>
      </xdr:nvPicPr>
      <xdr:blipFill>
        <a:blip xmlns:r="http://schemas.openxmlformats.org/officeDocument/2006/relationships" r:embed="rId4"/>
        <a:stretch>
          <a:fillRect/>
        </a:stretch>
      </xdr:blipFill>
      <xdr:spPr>
        <a:xfrm>
          <a:off x="1140460" y="14998700"/>
          <a:ext cx="5837425" cy="510584"/>
        </a:xfrm>
        <a:prstGeom prst="rect">
          <a:avLst/>
        </a:prstGeom>
      </xdr:spPr>
    </xdr:pic>
    <xdr:clientData/>
  </xdr:twoCellAnchor>
  <xdr:twoCellAnchor editAs="oneCell">
    <xdr:from>
      <xdr:col>4</xdr:col>
      <xdr:colOff>495301</xdr:colOff>
      <xdr:row>44</xdr:row>
      <xdr:rowOff>12700</xdr:rowOff>
    </xdr:from>
    <xdr:to>
      <xdr:col>6</xdr:col>
      <xdr:colOff>838201</xdr:colOff>
      <xdr:row>44</xdr:row>
      <xdr:rowOff>745437</xdr:rowOff>
    </xdr:to>
    <xdr:pic>
      <xdr:nvPicPr>
        <xdr:cNvPr id="6" name="รูปภาพ 5">
          <a:extLst>
            <a:ext uri="{FF2B5EF4-FFF2-40B4-BE49-F238E27FC236}">
              <a16:creationId xmlns:a16="http://schemas.microsoft.com/office/drawing/2014/main" id="{11023CE7-71D4-4CF0-A344-EAAE935EFABF}"/>
            </a:ext>
          </a:extLst>
        </xdr:cNvPr>
        <xdr:cNvPicPr>
          <a:picLocks noChangeAspect="1"/>
        </xdr:cNvPicPr>
      </xdr:nvPicPr>
      <xdr:blipFill>
        <a:blip xmlns:r="http://schemas.openxmlformats.org/officeDocument/2006/relationships" r:embed="rId5"/>
        <a:stretch>
          <a:fillRect/>
        </a:stretch>
      </xdr:blipFill>
      <xdr:spPr>
        <a:xfrm>
          <a:off x="1470661" y="19443700"/>
          <a:ext cx="4907280" cy="732737"/>
        </a:xfrm>
        <a:prstGeom prst="rect">
          <a:avLst/>
        </a:prstGeom>
      </xdr:spPr>
    </xdr:pic>
    <xdr:clientData/>
  </xdr:twoCellAnchor>
  <xdr:twoCellAnchor editAs="oneCell">
    <xdr:from>
      <xdr:col>4</xdr:col>
      <xdr:colOff>990601</xdr:colOff>
      <xdr:row>49</xdr:row>
      <xdr:rowOff>52404</xdr:rowOff>
    </xdr:from>
    <xdr:to>
      <xdr:col>6</xdr:col>
      <xdr:colOff>615951</xdr:colOff>
      <xdr:row>49</xdr:row>
      <xdr:rowOff>734141</xdr:rowOff>
    </xdr:to>
    <xdr:pic>
      <xdr:nvPicPr>
        <xdr:cNvPr id="7" name="รูปภาพ 6">
          <a:extLst>
            <a:ext uri="{FF2B5EF4-FFF2-40B4-BE49-F238E27FC236}">
              <a16:creationId xmlns:a16="http://schemas.microsoft.com/office/drawing/2014/main" id="{5C2E1BA5-0DE2-47F5-972B-58518C01D670}"/>
            </a:ext>
          </a:extLst>
        </xdr:cNvPr>
        <xdr:cNvPicPr>
          <a:picLocks noChangeAspect="1"/>
        </xdr:cNvPicPr>
      </xdr:nvPicPr>
      <xdr:blipFill>
        <a:blip xmlns:r="http://schemas.openxmlformats.org/officeDocument/2006/relationships" r:embed="rId6"/>
        <a:stretch>
          <a:fillRect/>
        </a:stretch>
      </xdr:blipFill>
      <xdr:spPr>
        <a:xfrm>
          <a:off x="1965961" y="22500924"/>
          <a:ext cx="4189730" cy="681737"/>
        </a:xfrm>
        <a:prstGeom prst="rect">
          <a:avLst/>
        </a:prstGeom>
      </xdr:spPr>
    </xdr:pic>
    <xdr:clientData/>
  </xdr:twoCellAnchor>
  <xdr:twoCellAnchor editAs="oneCell">
    <xdr:from>
      <xdr:col>4</xdr:col>
      <xdr:colOff>933450</xdr:colOff>
      <xdr:row>57</xdr:row>
      <xdr:rowOff>11335</xdr:rowOff>
    </xdr:from>
    <xdr:to>
      <xdr:col>6</xdr:col>
      <xdr:colOff>590550</xdr:colOff>
      <xdr:row>57</xdr:row>
      <xdr:rowOff>918320</xdr:rowOff>
    </xdr:to>
    <xdr:pic>
      <xdr:nvPicPr>
        <xdr:cNvPr id="8" name="รูปภาพ 7">
          <a:extLst>
            <a:ext uri="{FF2B5EF4-FFF2-40B4-BE49-F238E27FC236}">
              <a16:creationId xmlns:a16="http://schemas.microsoft.com/office/drawing/2014/main" id="{22CC353C-53E1-44C5-B637-01CB0C573FAF}"/>
            </a:ext>
          </a:extLst>
        </xdr:cNvPr>
        <xdr:cNvPicPr>
          <a:picLocks noChangeAspect="1"/>
        </xdr:cNvPicPr>
      </xdr:nvPicPr>
      <xdr:blipFill>
        <a:blip xmlns:r="http://schemas.openxmlformats.org/officeDocument/2006/relationships" r:embed="rId7"/>
        <a:stretch>
          <a:fillRect/>
        </a:stretch>
      </xdr:blipFill>
      <xdr:spPr>
        <a:xfrm>
          <a:off x="1908810" y="27336655"/>
          <a:ext cx="4221480" cy="906985"/>
        </a:xfrm>
        <a:prstGeom prst="rect">
          <a:avLst/>
        </a:prstGeom>
      </xdr:spPr>
    </xdr:pic>
    <xdr:clientData/>
  </xdr:twoCellAnchor>
  <xdr:oneCellAnchor>
    <xdr:from>
      <xdr:col>4</xdr:col>
      <xdr:colOff>285750</xdr:colOff>
      <xdr:row>54</xdr:row>
      <xdr:rowOff>114300</xdr:rowOff>
    </xdr:from>
    <xdr:ext cx="5730737" cy="480102"/>
    <xdr:pic>
      <xdr:nvPicPr>
        <xdr:cNvPr id="9" name="รูปภาพ 8">
          <a:extLst>
            <a:ext uri="{FF2B5EF4-FFF2-40B4-BE49-F238E27FC236}">
              <a16:creationId xmlns:a16="http://schemas.microsoft.com/office/drawing/2014/main" id="{D93C52CD-6FFD-43F0-9A4C-4F6DB8E98313}"/>
            </a:ext>
          </a:extLst>
        </xdr:cNvPr>
        <xdr:cNvPicPr>
          <a:picLocks noChangeAspect="1"/>
        </xdr:cNvPicPr>
      </xdr:nvPicPr>
      <xdr:blipFill>
        <a:blip xmlns:r="http://schemas.openxmlformats.org/officeDocument/2006/relationships" r:embed="rId8"/>
        <a:stretch>
          <a:fillRect/>
        </a:stretch>
      </xdr:blipFill>
      <xdr:spPr>
        <a:xfrm>
          <a:off x="1261110" y="25641300"/>
          <a:ext cx="5730737" cy="480102"/>
        </a:xfrm>
        <a:prstGeom prst="rect">
          <a:avLst/>
        </a:prstGeom>
      </xdr:spPr>
    </xdr:pic>
    <xdr:clientData/>
  </xdr:oneCellAnchor>
  <xdr:twoCellAnchor editAs="oneCell">
    <xdr:from>
      <xdr:col>4</xdr:col>
      <xdr:colOff>520701</xdr:colOff>
      <xdr:row>67</xdr:row>
      <xdr:rowOff>177800</xdr:rowOff>
    </xdr:from>
    <xdr:to>
      <xdr:col>7</xdr:col>
      <xdr:colOff>571807</xdr:colOff>
      <xdr:row>67</xdr:row>
      <xdr:rowOff>2314195</xdr:rowOff>
    </xdr:to>
    <xdr:pic>
      <xdr:nvPicPr>
        <xdr:cNvPr id="10" name="รูปภาพ 9">
          <a:extLst>
            <a:ext uri="{FF2B5EF4-FFF2-40B4-BE49-F238E27FC236}">
              <a16:creationId xmlns:a16="http://schemas.microsoft.com/office/drawing/2014/main" id="{F2BF2D63-E6DD-41D3-BE30-60793189288F}"/>
            </a:ext>
          </a:extLst>
        </xdr:cNvPr>
        <xdr:cNvPicPr>
          <a:picLocks noChangeAspect="1"/>
        </xdr:cNvPicPr>
      </xdr:nvPicPr>
      <xdr:blipFill>
        <a:blip xmlns:r="http://schemas.openxmlformats.org/officeDocument/2006/relationships" r:embed="rId9"/>
        <a:stretch>
          <a:fillRect/>
        </a:stretch>
      </xdr:blipFill>
      <xdr:spPr>
        <a:xfrm>
          <a:off x="1496061" y="33294320"/>
          <a:ext cx="5583226" cy="2136395"/>
        </a:xfrm>
        <a:prstGeom prst="rect">
          <a:avLst/>
        </a:prstGeom>
      </xdr:spPr>
    </xdr:pic>
    <xdr:clientData/>
  </xdr:twoCellAnchor>
  <xdr:twoCellAnchor editAs="oneCell">
    <xdr:from>
      <xdr:col>4</xdr:col>
      <xdr:colOff>220718</xdr:colOff>
      <xdr:row>74</xdr:row>
      <xdr:rowOff>40912</xdr:rowOff>
    </xdr:from>
    <xdr:to>
      <xdr:col>7</xdr:col>
      <xdr:colOff>357352</xdr:colOff>
      <xdr:row>74</xdr:row>
      <xdr:rowOff>1685791</xdr:rowOff>
    </xdr:to>
    <xdr:pic>
      <xdr:nvPicPr>
        <xdr:cNvPr id="11" name="รูปภาพ 10">
          <a:extLst>
            <a:ext uri="{FF2B5EF4-FFF2-40B4-BE49-F238E27FC236}">
              <a16:creationId xmlns:a16="http://schemas.microsoft.com/office/drawing/2014/main" id="{5C78F3A0-B970-4DAA-8B46-2192E3415014}"/>
            </a:ext>
          </a:extLst>
        </xdr:cNvPr>
        <xdr:cNvPicPr>
          <a:picLocks noChangeAspect="1"/>
        </xdr:cNvPicPr>
      </xdr:nvPicPr>
      <xdr:blipFill>
        <a:blip xmlns:r="http://schemas.openxmlformats.org/officeDocument/2006/relationships" r:embed="rId10"/>
        <a:stretch>
          <a:fillRect/>
        </a:stretch>
      </xdr:blipFill>
      <xdr:spPr>
        <a:xfrm>
          <a:off x="1196078" y="38788612"/>
          <a:ext cx="5668754" cy="1644879"/>
        </a:xfrm>
        <a:prstGeom prst="rect">
          <a:avLst/>
        </a:prstGeom>
      </xdr:spPr>
    </xdr:pic>
    <xdr:clientData/>
  </xdr:twoCellAnchor>
  <xdr:twoCellAnchor editAs="oneCell">
    <xdr:from>
      <xdr:col>4</xdr:col>
      <xdr:colOff>21022</xdr:colOff>
      <xdr:row>80</xdr:row>
      <xdr:rowOff>136703</xdr:rowOff>
    </xdr:from>
    <xdr:to>
      <xdr:col>7</xdr:col>
      <xdr:colOff>409905</xdr:colOff>
      <xdr:row>80</xdr:row>
      <xdr:rowOff>1499979</xdr:rowOff>
    </xdr:to>
    <xdr:pic>
      <xdr:nvPicPr>
        <xdr:cNvPr id="12" name="รูปภาพ 11">
          <a:extLst>
            <a:ext uri="{FF2B5EF4-FFF2-40B4-BE49-F238E27FC236}">
              <a16:creationId xmlns:a16="http://schemas.microsoft.com/office/drawing/2014/main" id="{55CD5D64-DADA-4CDD-9D39-7D75E0D77314}"/>
            </a:ext>
          </a:extLst>
        </xdr:cNvPr>
        <xdr:cNvPicPr>
          <a:picLocks noChangeAspect="1"/>
        </xdr:cNvPicPr>
      </xdr:nvPicPr>
      <xdr:blipFill>
        <a:blip xmlns:r="http://schemas.openxmlformats.org/officeDocument/2006/relationships" r:embed="rId11"/>
        <a:stretch>
          <a:fillRect/>
        </a:stretch>
      </xdr:blipFill>
      <xdr:spPr>
        <a:xfrm>
          <a:off x="996382" y="43311623"/>
          <a:ext cx="5921003" cy="1363276"/>
        </a:xfrm>
        <a:prstGeom prst="rect">
          <a:avLst/>
        </a:prstGeom>
      </xdr:spPr>
    </xdr:pic>
    <xdr:clientData/>
  </xdr:twoCellAnchor>
  <xdr:twoCellAnchor editAs="oneCell">
    <xdr:from>
      <xdr:col>4</xdr:col>
      <xdr:colOff>53077</xdr:colOff>
      <xdr:row>90</xdr:row>
      <xdr:rowOff>45719</xdr:rowOff>
    </xdr:from>
    <xdr:to>
      <xdr:col>7</xdr:col>
      <xdr:colOff>979335</xdr:colOff>
      <xdr:row>90</xdr:row>
      <xdr:rowOff>485615</xdr:rowOff>
    </xdr:to>
    <xdr:pic>
      <xdr:nvPicPr>
        <xdr:cNvPr id="13" name="รูปภาพ 12">
          <a:extLst>
            <a:ext uri="{FF2B5EF4-FFF2-40B4-BE49-F238E27FC236}">
              <a16:creationId xmlns:a16="http://schemas.microsoft.com/office/drawing/2014/main" id="{570D80D9-873B-4712-A73F-BCD340B1C288}"/>
            </a:ext>
          </a:extLst>
        </xdr:cNvPr>
        <xdr:cNvPicPr>
          <a:picLocks noChangeAspect="1"/>
        </xdr:cNvPicPr>
      </xdr:nvPicPr>
      <xdr:blipFill>
        <a:blip xmlns:r="http://schemas.openxmlformats.org/officeDocument/2006/relationships" r:embed="rId12"/>
        <a:stretch>
          <a:fillRect/>
        </a:stretch>
      </xdr:blipFill>
      <xdr:spPr>
        <a:xfrm>
          <a:off x="1028437" y="48920399"/>
          <a:ext cx="6458378" cy="439896"/>
        </a:xfrm>
        <a:prstGeom prst="rect">
          <a:avLst/>
        </a:prstGeom>
      </xdr:spPr>
    </xdr:pic>
    <xdr:clientData/>
  </xdr:twoCellAnchor>
  <xdr:twoCellAnchor editAs="oneCell">
    <xdr:from>
      <xdr:col>4</xdr:col>
      <xdr:colOff>198120</xdr:colOff>
      <xdr:row>96</xdr:row>
      <xdr:rowOff>76200</xdr:rowOff>
    </xdr:from>
    <xdr:to>
      <xdr:col>7</xdr:col>
      <xdr:colOff>503426</xdr:colOff>
      <xdr:row>96</xdr:row>
      <xdr:rowOff>579164</xdr:rowOff>
    </xdr:to>
    <xdr:pic>
      <xdr:nvPicPr>
        <xdr:cNvPr id="14" name="รูปภาพ 13">
          <a:extLst>
            <a:ext uri="{FF2B5EF4-FFF2-40B4-BE49-F238E27FC236}">
              <a16:creationId xmlns:a16="http://schemas.microsoft.com/office/drawing/2014/main" id="{BAE9AF2E-AA6C-48AC-AB4F-429C888F0B44}"/>
            </a:ext>
          </a:extLst>
        </xdr:cNvPr>
        <xdr:cNvPicPr>
          <a:picLocks noChangeAspect="1"/>
        </xdr:cNvPicPr>
      </xdr:nvPicPr>
      <xdr:blipFill>
        <a:blip xmlns:r="http://schemas.openxmlformats.org/officeDocument/2006/relationships" r:embed="rId13"/>
        <a:stretch>
          <a:fillRect/>
        </a:stretch>
      </xdr:blipFill>
      <xdr:spPr>
        <a:xfrm>
          <a:off x="1173480" y="51823620"/>
          <a:ext cx="5837426" cy="502964"/>
        </a:xfrm>
        <a:prstGeom prst="rect">
          <a:avLst/>
        </a:prstGeom>
      </xdr:spPr>
    </xdr:pic>
    <xdr:clientData/>
  </xdr:twoCellAnchor>
  <xdr:twoCellAnchor editAs="oneCell">
    <xdr:from>
      <xdr:col>4</xdr:col>
      <xdr:colOff>487680</xdr:colOff>
      <xdr:row>102</xdr:row>
      <xdr:rowOff>22860</xdr:rowOff>
    </xdr:from>
    <xdr:to>
      <xdr:col>7</xdr:col>
      <xdr:colOff>770124</xdr:colOff>
      <xdr:row>103</xdr:row>
      <xdr:rowOff>48</xdr:rowOff>
    </xdr:to>
    <xdr:pic>
      <xdr:nvPicPr>
        <xdr:cNvPr id="15" name="รูปภาพ 14">
          <a:extLst>
            <a:ext uri="{FF2B5EF4-FFF2-40B4-BE49-F238E27FC236}">
              <a16:creationId xmlns:a16="http://schemas.microsoft.com/office/drawing/2014/main" id="{C78CD04E-D7EA-4B3F-9FD7-D9D7FB04F921}"/>
            </a:ext>
          </a:extLst>
        </xdr:cNvPr>
        <xdr:cNvPicPr>
          <a:picLocks noChangeAspect="1"/>
        </xdr:cNvPicPr>
      </xdr:nvPicPr>
      <xdr:blipFill>
        <a:blip xmlns:r="http://schemas.openxmlformats.org/officeDocument/2006/relationships" r:embed="rId14"/>
        <a:stretch>
          <a:fillRect/>
        </a:stretch>
      </xdr:blipFill>
      <xdr:spPr>
        <a:xfrm>
          <a:off x="1463040" y="54841140"/>
          <a:ext cx="5814564" cy="548688"/>
        </a:xfrm>
        <a:prstGeom prst="rect">
          <a:avLst/>
        </a:prstGeom>
      </xdr:spPr>
    </xdr:pic>
    <xdr:clientData/>
  </xdr:twoCellAnchor>
  <xdr:twoCellAnchor editAs="oneCell">
    <xdr:from>
      <xdr:col>4</xdr:col>
      <xdr:colOff>403860</xdr:colOff>
      <xdr:row>106</xdr:row>
      <xdr:rowOff>38100</xdr:rowOff>
    </xdr:from>
    <xdr:to>
      <xdr:col>7</xdr:col>
      <xdr:colOff>701545</xdr:colOff>
      <xdr:row>107</xdr:row>
      <xdr:rowOff>22908</xdr:rowOff>
    </xdr:to>
    <xdr:pic>
      <xdr:nvPicPr>
        <xdr:cNvPr id="16" name="รูปภาพ 15">
          <a:extLst>
            <a:ext uri="{FF2B5EF4-FFF2-40B4-BE49-F238E27FC236}">
              <a16:creationId xmlns:a16="http://schemas.microsoft.com/office/drawing/2014/main" id="{B5B1552E-5783-47C9-B899-A407BC9E5444}"/>
            </a:ext>
          </a:extLst>
        </xdr:cNvPr>
        <xdr:cNvPicPr>
          <a:picLocks noChangeAspect="1"/>
        </xdr:cNvPicPr>
      </xdr:nvPicPr>
      <xdr:blipFill>
        <a:blip xmlns:r="http://schemas.openxmlformats.org/officeDocument/2006/relationships" r:embed="rId15"/>
        <a:stretch>
          <a:fillRect/>
        </a:stretch>
      </xdr:blipFill>
      <xdr:spPr>
        <a:xfrm>
          <a:off x="1379220" y="57012840"/>
          <a:ext cx="5829805" cy="556308"/>
        </a:xfrm>
        <a:prstGeom prst="rect">
          <a:avLst/>
        </a:prstGeom>
      </xdr:spPr>
    </xdr:pic>
    <xdr:clientData/>
  </xdr:twoCellAnchor>
  <xdr:twoCellAnchor editAs="oneCell">
    <xdr:from>
      <xdr:col>4</xdr:col>
      <xdr:colOff>358140</xdr:colOff>
      <xdr:row>107</xdr:row>
      <xdr:rowOff>243840</xdr:rowOff>
    </xdr:from>
    <xdr:to>
      <xdr:col>7</xdr:col>
      <xdr:colOff>647700</xdr:colOff>
      <xdr:row>107</xdr:row>
      <xdr:rowOff>3710291</xdr:rowOff>
    </xdr:to>
    <xdr:pic>
      <xdr:nvPicPr>
        <xdr:cNvPr id="17" name="รูปภาพ 16">
          <a:extLst>
            <a:ext uri="{FF2B5EF4-FFF2-40B4-BE49-F238E27FC236}">
              <a16:creationId xmlns:a16="http://schemas.microsoft.com/office/drawing/2014/main" id="{3184F9B4-7540-4CD7-9755-ED10AFD87D3F}"/>
            </a:ext>
          </a:extLst>
        </xdr:cNvPr>
        <xdr:cNvPicPr>
          <a:picLocks noChangeAspect="1"/>
        </xdr:cNvPicPr>
      </xdr:nvPicPr>
      <xdr:blipFill>
        <a:blip xmlns:r="http://schemas.openxmlformats.org/officeDocument/2006/relationships" r:embed="rId16"/>
        <a:stretch>
          <a:fillRect/>
        </a:stretch>
      </xdr:blipFill>
      <xdr:spPr>
        <a:xfrm>
          <a:off x="1333500" y="57790080"/>
          <a:ext cx="5821680" cy="3466451"/>
        </a:xfrm>
        <a:prstGeom prst="rect">
          <a:avLst/>
        </a:prstGeom>
      </xdr:spPr>
    </xdr:pic>
    <xdr:clientData/>
  </xdr:twoCellAnchor>
  <xdr:twoCellAnchor editAs="oneCell">
    <xdr:from>
      <xdr:col>4</xdr:col>
      <xdr:colOff>320040</xdr:colOff>
      <xdr:row>108</xdr:row>
      <xdr:rowOff>228600</xdr:rowOff>
    </xdr:from>
    <xdr:to>
      <xdr:col>7</xdr:col>
      <xdr:colOff>937793</xdr:colOff>
      <xdr:row>108</xdr:row>
      <xdr:rowOff>1615560</xdr:rowOff>
    </xdr:to>
    <xdr:pic>
      <xdr:nvPicPr>
        <xdr:cNvPr id="18" name="รูปภาพ 17">
          <a:extLst>
            <a:ext uri="{FF2B5EF4-FFF2-40B4-BE49-F238E27FC236}">
              <a16:creationId xmlns:a16="http://schemas.microsoft.com/office/drawing/2014/main" id="{1BDFE3F5-1488-4D15-9506-6D275E9D4509}"/>
            </a:ext>
          </a:extLst>
        </xdr:cNvPr>
        <xdr:cNvPicPr>
          <a:picLocks noChangeAspect="1"/>
        </xdr:cNvPicPr>
      </xdr:nvPicPr>
      <xdr:blipFill>
        <a:blip xmlns:r="http://schemas.openxmlformats.org/officeDocument/2006/relationships" r:embed="rId17"/>
        <a:stretch>
          <a:fillRect/>
        </a:stretch>
      </xdr:blipFill>
      <xdr:spPr>
        <a:xfrm>
          <a:off x="1295400" y="61615320"/>
          <a:ext cx="6149873" cy="1386960"/>
        </a:xfrm>
        <a:prstGeom prst="rect">
          <a:avLst/>
        </a:prstGeom>
      </xdr:spPr>
    </xdr:pic>
    <xdr:clientData/>
  </xdr:twoCellAnchor>
  <xdr:oneCellAnchor>
    <xdr:from>
      <xdr:col>4</xdr:col>
      <xdr:colOff>160020</xdr:colOff>
      <xdr:row>114</xdr:row>
      <xdr:rowOff>68580</xdr:rowOff>
    </xdr:from>
    <xdr:ext cx="5997460" cy="1089754"/>
    <xdr:pic>
      <xdr:nvPicPr>
        <xdr:cNvPr id="19" name="รูปภาพ 18">
          <a:extLst>
            <a:ext uri="{FF2B5EF4-FFF2-40B4-BE49-F238E27FC236}">
              <a16:creationId xmlns:a16="http://schemas.microsoft.com/office/drawing/2014/main" id="{F734A147-428B-4156-82AB-5F836EA1A1BC}"/>
            </a:ext>
          </a:extLst>
        </xdr:cNvPr>
        <xdr:cNvPicPr>
          <a:picLocks noChangeAspect="1"/>
        </xdr:cNvPicPr>
      </xdr:nvPicPr>
      <xdr:blipFill>
        <a:blip xmlns:r="http://schemas.openxmlformats.org/officeDocument/2006/relationships" r:embed="rId18"/>
        <a:stretch>
          <a:fillRect/>
        </a:stretch>
      </xdr:blipFill>
      <xdr:spPr>
        <a:xfrm>
          <a:off x="1135380" y="65707260"/>
          <a:ext cx="5997460" cy="1089754"/>
        </a:xfrm>
        <a:prstGeom prst="rect">
          <a:avLst/>
        </a:prstGeom>
      </xdr:spPr>
    </xdr:pic>
    <xdr:clientData/>
  </xdr:oneCellAnchor>
  <xdr:twoCellAnchor editAs="oneCell">
    <xdr:from>
      <xdr:col>4</xdr:col>
      <xdr:colOff>434340</xdr:colOff>
      <xdr:row>115</xdr:row>
      <xdr:rowOff>167640</xdr:rowOff>
    </xdr:from>
    <xdr:to>
      <xdr:col>7</xdr:col>
      <xdr:colOff>69028</xdr:colOff>
      <xdr:row>115</xdr:row>
      <xdr:rowOff>784913</xdr:rowOff>
    </xdr:to>
    <xdr:pic>
      <xdr:nvPicPr>
        <xdr:cNvPr id="20" name="รูปภาพ 19">
          <a:extLst>
            <a:ext uri="{FF2B5EF4-FFF2-40B4-BE49-F238E27FC236}">
              <a16:creationId xmlns:a16="http://schemas.microsoft.com/office/drawing/2014/main" id="{9478B4C7-523D-470E-B483-A4514632B2E9}"/>
            </a:ext>
          </a:extLst>
        </xdr:cNvPr>
        <xdr:cNvPicPr>
          <a:picLocks noChangeAspect="1"/>
        </xdr:cNvPicPr>
      </xdr:nvPicPr>
      <xdr:blipFill>
        <a:blip xmlns:r="http://schemas.openxmlformats.org/officeDocument/2006/relationships" r:embed="rId19"/>
        <a:stretch>
          <a:fillRect/>
        </a:stretch>
      </xdr:blipFill>
      <xdr:spPr>
        <a:xfrm>
          <a:off x="1409700" y="67010280"/>
          <a:ext cx="5166808" cy="617273"/>
        </a:xfrm>
        <a:prstGeom prst="rect">
          <a:avLst/>
        </a:prstGeom>
      </xdr:spPr>
    </xdr:pic>
    <xdr:clientData/>
  </xdr:twoCellAnchor>
  <xdr:twoCellAnchor editAs="oneCell">
    <xdr:from>
      <xdr:col>4</xdr:col>
      <xdr:colOff>144780</xdr:colOff>
      <xdr:row>122</xdr:row>
      <xdr:rowOff>45720</xdr:rowOff>
    </xdr:from>
    <xdr:to>
      <xdr:col>7</xdr:col>
      <xdr:colOff>526292</xdr:colOff>
      <xdr:row>122</xdr:row>
      <xdr:rowOff>548684</xdr:rowOff>
    </xdr:to>
    <xdr:pic>
      <xdr:nvPicPr>
        <xdr:cNvPr id="21" name="รูปภาพ 20">
          <a:extLst>
            <a:ext uri="{FF2B5EF4-FFF2-40B4-BE49-F238E27FC236}">
              <a16:creationId xmlns:a16="http://schemas.microsoft.com/office/drawing/2014/main" id="{965FD9F6-610A-41C5-A565-D6E4D6E98F55}"/>
            </a:ext>
          </a:extLst>
        </xdr:cNvPr>
        <xdr:cNvPicPr>
          <a:picLocks noChangeAspect="1"/>
        </xdr:cNvPicPr>
      </xdr:nvPicPr>
      <xdr:blipFill>
        <a:blip xmlns:r="http://schemas.openxmlformats.org/officeDocument/2006/relationships" r:embed="rId20"/>
        <a:stretch>
          <a:fillRect/>
        </a:stretch>
      </xdr:blipFill>
      <xdr:spPr>
        <a:xfrm>
          <a:off x="1120140" y="70591680"/>
          <a:ext cx="5913632" cy="502964"/>
        </a:xfrm>
        <a:prstGeom prst="rect">
          <a:avLst/>
        </a:prstGeom>
      </xdr:spPr>
    </xdr:pic>
    <xdr:clientData/>
  </xdr:twoCellAnchor>
  <xdr:twoCellAnchor editAs="oneCell">
    <xdr:from>
      <xdr:col>4</xdr:col>
      <xdr:colOff>190500</xdr:colOff>
      <xdr:row>123</xdr:row>
      <xdr:rowOff>137160</xdr:rowOff>
    </xdr:from>
    <xdr:to>
      <xdr:col>7</xdr:col>
      <xdr:colOff>648219</xdr:colOff>
      <xdr:row>123</xdr:row>
      <xdr:rowOff>1303121</xdr:rowOff>
    </xdr:to>
    <xdr:pic>
      <xdr:nvPicPr>
        <xdr:cNvPr id="22" name="รูปภาพ 21">
          <a:extLst>
            <a:ext uri="{FF2B5EF4-FFF2-40B4-BE49-F238E27FC236}">
              <a16:creationId xmlns:a16="http://schemas.microsoft.com/office/drawing/2014/main" id="{3820638C-B3B2-4CCB-BCD8-CC0E8E14F177}"/>
            </a:ext>
          </a:extLst>
        </xdr:cNvPr>
        <xdr:cNvPicPr>
          <a:picLocks noChangeAspect="1"/>
        </xdr:cNvPicPr>
      </xdr:nvPicPr>
      <xdr:blipFill>
        <a:blip xmlns:r="http://schemas.openxmlformats.org/officeDocument/2006/relationships" r:embed="rId21"/>
        <a:stretch>
          <a:fillRect/>
        </a:stretch>
      </xdr:blipFill>
      <xdr:spPr>
        <a:xfrm>
          <a:off x="1165860" y="71254620"/>
          <a:ext cx="5989839" cy="1165961"/>
        </a:xfrm>
        <a:prstGeom prst="rect">
          <a:avLst/>
        </a:prstGeom>
      </xdr:spPr>
    </xdr:pic>
    <xdr:clientData/>
  </xdr:twoCellAnchor>
  <xdr:twoCellAnchor editAs="oneCell">
    <xdr:from>
      <xdr:col>4</xdr:col>
      <xdr:colOff>464820</xdr:colOff>
      <xdr:row>129</xdr:row>
      <xdr:rowOff>45721</xdr:rowOff>
    </xdr:from>
    <xdr:to>
      <xdr:col>7</xdr:col>
      <xdr:colOff>388620</xdr:colOff>
      <xdr:row>129</xdr:row>
      <xdr:rowOff>1101705</xdr:rowOff>
    </xdr:to>
    <xdr:pic>
      <xdr:nvPicPr>
        <xdr:cNvPr id="23" name="รูปภาพ 22">
          <a:extLst>
            <a:ext uri="{FF2B5EF4-FFF2-40B4-BE49-F238E27FC236}">
              <a16:creationId xmlns:a16="http://schemas.microsoft.com/office/drawing/2014/main" id="{B2C7B803-948C-4B1B-BEC3-D4C1CF7554F5}"/>
            </a:ext>
          </a:extLst>
        </xdr:cNvPr>
        <xdr:cNvPicPr>
          <a:picLocks noChangeAspect="1"/>
        </xdr:cNvPicPr>
      </xdr:nvPicPr>
      <xdr:blipFill>
        <a:blip xmlns:r="http://schemas.openxmlformats.org/officeDocument/2006/relationships" r:embed="rId22"/>
        <a:stretch>
          <a:fillRect/>
        </a:stretch>
      </xdr:blipFill>
      <xdr:spPr>
        <a:xfrm>
          <a:off x="1440180" y="75415141"/>
          <a:ext cx="5455920" cy="1055984"/>
        </a:xfrm>
        <a:prstGeom prst="rect">
          <a:avLst/>
        </a:prstGeom>
      </xdr:spPr>
    </xdr:pic>
    <xdr:clientData/>
  </xdr:twoCellAnchor>
  <xdr:twoCellAnchor editAs="oneCell">
    <xdr:from>
      <xdr:col>4</xdr:col>
      <xdr:colOff>792480</xdr:colOff>
      <xdr:row>130</xdr:row>
      <xdr:rowOff>236220</xdr:rowOff>
    </xdr:from>
    <xdr:to>
      <xdr:col>7</xdr:col>
      <xdr:colOff>709132</xdr:colOff>
      <xdr:row>130</xdr:row>
      <xdr:rowOff>815390</xdr:rowOff>
    </xdr:to>
    <xdr:pic>
      <xdr:nvPicPr>
        <xdr:cNvPr id="24" name="รูปภาพ 23">
          <a:extLst>
            <a:ext uri="{FF2B5EF4-FFF2-40B4-BE49-F238E27FC236}">
              <a16:creationId xmlns:a16="http://schemas.microsoft.com/office/drawing/2014/main" id="{93B8E824-B30B-405A-8E8B-B87E73BF3605}"/>
            </a:ext>
          </a:extLst>
        </xdr:cNvPr>
        <xdr:cNvPicPr>
          <a:picLocks noChangeAspect="1"/>
        </xdr:cNvPicPr>
      </xdr:nvPicPr>
      <xdr:blipFill>
        <a:blip xmlns:r="http://schemas.openxmlformats.org/officeDocument/2006/relationships" r:embed="rId23"/>
        <a:stretch>
          <a:fillRect/>
        </a:stretch>
      </xdr:blipFill>
      <xdr:spPr>
        <a:xfrm>
          <a:off x="1767840" y="76809600"/>
          <a:ext cx="5448772" cy="579170"/>
        </a:xfrm>
        <a:prstGeom prst="rect">
          <a:avLst/>
        </a:prstGeom>
      </xdr:spPr>
    </xdr:pic>
    <xdr:clientData/>
  </xdr:twoCellAnchor>
  <xdr:twoCellAnchor editAs="oneCell">
    <xdr:from>
      <xdr:col>4</xdr:col>
      <xdr:colOff>1150620</xdr:colOff>
      <xdr:row>139</xdr:row>
      <xdr:rowOff>121920</xdr:rowOff>
    </xdr:from>
    <xdr:to>
      <xdr:col>8</xdr:col>
      <xdr:colOff>472963</xdr:colOff>
      <xdr:row>140</xdr:row>
      <xdr:rowOff>61004</xdr:rowOff>
    </xdr:to>
    <xdr:pic>
      <xdr:nvPicPr>
        <xdr:cNvPr id="25" name="รูปภาพ 24">
          <a:extLst>
            <a:ext uri="{FF2B5EF4-FFF2-40B4-BE49-F238E27FC236}">
              <a16:creationId xmlns:a16="http://schemas.microsoft.com/office/drawing/2014/main" id="{69CD53C9-E3A4-4454-ADBD-CBCEED028474}"/>
            </a:ext>
          </a:extLst>
        </xdr:cNvPr>
        <xdr:cNvPicPr>
          <a:picLocks noChangeAspect="1"/>
        </xdr:cNvPicPr>
      </xdr:nvPicPr>
      <xdr:blipFill>
        <a:blip xmlns:r="http://schemas.openxmlformats.org/officeDocument/2006/relationships" r:embed="rId24"/>
        <a:stretch>
          <a:fillRect/>
        </a:stretch>
      </xdr:blipFill>
      <xdr:spPr>
        <a:xfrm>
          <a:off x="2125980" y="81465420"/>
          <a:ext cx="6035563" cy="510584"/>
        </a:xfrm>
        <a:prstGeom prst="rect">
          <a:avLst/>
        </a:prstGeom>
      </xdr:spPr>
    </xdr:pic>
    <xdr:clientData/>
  </xdr:twoCellAnchor>
  <xdr:twoCellAnchor editAs="oneCell">
    <xdr:from>
      <xdr:col>4</xdr:col>
      <xdr:colOff>297181</xdr:colOff>
      <xdr:row>140</xdr:row>
      <xdr:rowOff>153070</xdr:rowOff>
    </xdr:from>
    <xdr:to>
      <xdr:col>7</xdr:col>
      <xdr:colOff>952501</xdr:colOff>
      <xdr:row>140</xdr:row>
      <xdr:rowOff>2149018</xdr:rowOff>
    </xdr:to>
    <xdr:pic>
      <xdr:nvPicPr>
        <xdr:cNvPr id="26" name="รูปภาพ 25">
          <a:extLst>
            <a:ext uri="{FF2B5EF4-FFF2-40B4-BE49-F238E27FC236}">
              <a16:creationId xmlns:a16="http://schemas.microsoft.com/office/drawing/2014/main" id="{6AB44EE9-285D-4BD9-821F-C32B739447F2}"/>
            </a:ext>
          </a:extLst>
        </xdr:cNvPr>
        <xdr:cNvPicPr>
          <a:picLocks noChangeAspect="1"/>
        </xdr:cNvPicPr>
      </xdr:nvPicPr>
      <xdr:blipFill>
        <a:blip xmlns:r="http://schemas.openxmlformats.org/officeDocument/2006/relationships" r:embed="rId25"/>
        <a:stretch>
          <a:fillRect/>
        </a:stretch>
      </xdr:blipFill>
      <xdr:spPr>
        <a:xfrm>
          <a:off x="1272541" y="82068070"/>
          <a:ext cx="6187440" cy="1995948"/>
        </a:xfrm>
        <a:prstGeom prst="rect">
          <a:avLst/>
        </a:prstGeom>
      </xdr:spPr>
    </xdr:pic>
    <xdr:clientData/>
  </xdr:twoCellAnchor>
  <xdr:twoCellAnchor editAs="oneCell">
    <xdr:from>
      <xdr:col>4</xdr:col>
      <xdr:colOff>213360</xdr:colOff>
      <xdr:row>144</xdr:row>
      <xdr:rowOff>731520</xdr:rowOff>
    </xdr:from>
    <xdr:to>
      <xdr:col>7</xdr:col>
      <xdr:colOff>793010</xdr:colOff>
      <xdr:row>145</xdr:row>
      <xdr:rowOff>1310763</xdr:rowOff>
    </xdr:to>
    <xdr:pic>
      <xdr:nvPicPr>
        <xdr:cNvPr id="27" name="รูปภาพ 26">
          <a:extLst>
            <a:ext uri="{FF2B5EF4-FFF2-40B4-BE49-F238E27FC236}">
              <a16:creationId xmlns:a16="http://schemas.microsoft.com/office/drawing/2014/main" id="{C60B8849-A09D-4BC8-92BF-01F2878633D0}"/>
            </a:ext>
          </a:extLst>
        </xdr:cNvPr>
        <xdr:cNvPicPr>
          <a:picLocks noChangeAspect="1"/>
        </xdr:cNvPicPr>
      </xdr:nvPicPr>
      <xdr:blipFill>
        <a:blip xmlns:r="http://schemas.openxmlformats.org/officeDocument/2006/relationships" r:embed="rId26"/>
        <a:stretch>
          <a:fillRect/>
        </a:stretch>
      </xdr:blipFill>
      <xdr:spPr>
        <a:xfrm>
          <a:off x="1188720" y="86898480"/>
          <a:ext cx="6111770" cy="1425063"/>
        </a:xfrm>
        <a:prstGeom prst="rect">
          <a:avLst/>
        </a:prstGeom>
      </xdr:spPr>
    </xdr:pic>
    <xdr:clientData/>
  </xdr:twoCellAnchor>
  <xdr:twoCellAnchor editAs="oneCell">
    <xdr:from>
      <xdr:col>3</xdr:col>
      <xdr:colOff>274320</xdr:colOff>
      <xdr:row>150</xdr:row>
      <xdr:rowOff>236220</xdr:rowOff>
    </xdr:from>
    <xdr:to>
      <xdr:col>7</xdr:col>
      <xdr:colOff>518685</xdr:colOff>
      <xdr:row>150</xdr:row>
      <xdr:rowOff>617253</xdr:rowOff>
    </xdr:to>
    <xdr:pic>
      <xdr:nvPicPr>
        <xdr:cNvPr id="28" name="รูปภาพ 27">
          <a:extLst>
            <a:ext uri="{FF2B5EF4-FFF2-40B4-BE49-F238E27FC236}">
              <a16:creationId xmlns:a16="http://schemas.microsoft.com/office/drawing/2014/main" id="{F25A4136-96CC-4E7B-BB99-F030F2A1E62E}"/>
            </a:ext>
          </a:extLst>
        </xdr:cNvPr>
        <xdr:cNvPicPr>
          <a:picLocks noChangeAspect="1"/>
        </xdr:cNvPicPr>
      </xdr:nvPicPr>
      <xdr:blipFill>
        <a:blip xmlns:r="http://schemas.openxmlformats.org/officeDocument/2006/relationships" r:embed="rId27"/>
        <a:stretch>
          <a:fillRect/>
        </a:stretch>
      </xdr:blipFill>
      <xdr:spPr>
        <a:xfrm>
          <a:off x="967740" y="91196160"/>
          <a:ext cx="6058425" cy="381033"/>
        </a:xfrm>
        <a:prstGeom prst="rect">
          <a:avLst/>
        </a:prstGeom>
      </xdr:spPr>
    </xdr:pic>
    <xdr:clientData/>
  </xdr:twoCellAnchor>
  <xdr:twoCellAnchor editAs="oneCell">
    <xdr:from>
      <xdr:col>4</xdr:col>
      <xdr:colOff>106680</xdr:colOff>
      <xdr:row>155</xdr:row>
      <xdr:rowOff>121920</xdr:rowOff>
    </xdr:from>
    <xdr:to>
      <xdr:col>7</xdr:col>
      <xdr:colOff>480572</xdr:colOff>
      <xdr:row>155</xdr:row>
      <xdr:rowOff>510574</xdr:rowOff>
    </xdr:to>
    <xdr:pic>
      <xdr:nvPicPr>
        <xdr:cNvPr id="29" name="รูปภาพ 28">
          <a:extLst>
            <a:ext uri="{FF2B5EF4-FFF2-40B4-BE49-F238E27FC236}">
              <a16:creationId xmlns:a16="http://schemas.microsoft.com/office/drawing/2014/main" id="{7CB472B5-82F6-4FE4-A345-AF91FF801390}"/>
            </a:ext>
          </a:extLst>
        </xdr:cNvPr>
        <xdr:cNvPicPr>
          <a:picLocks noChangeAspect="1"/>
        </xdr:cNvPicPr>
      </xdr:nvPicPr>
      <xdr:blipFill>
        <a:blip xmlns:r="http://schemas.openxmlformats.org/officeDocument/2006/relationships" r:embed="rId28"/>
        <a:stretch>
          <a:fillRect/>
        </a:stretch>
      </xdr:blipFill>
      <xdr:spPr>
        <a:xfrm>
          <a:off x="1082040" y="93748860"/>
          <a:ext cx="5906012" cy="388654"/>
        </a:xfrm>
        <a:prstGeom prst="rect">
          <a:avLst/>
        </a:prstGeom>
      </xdr:spPr>
    </xdr:pic>
    <xdr:clientData/>
  </xdr:twoCellAnchor>
  <xdr:twoCellAnchor editAs="oneCell">
    <xdr:from>
      <xdr:col>4</xdr:col>
      <xdr:colOff>350520</xdr:colOff>
      <xdr:row>144</xdr:row>
      <xdr:rowOff>129540</xdr:rowOff>
    </xdr:from>
    <xdr:to>
      <xdr:col>7</xdr:col>
      <xdr:colOff>648205</xdr:colOff>
      <xdr:row>144</xdr:row>
      <xdr:rowOff>678228</xdr:rowOff>
    </xdr:to>
    <xdr:pic>
      <xdr:nvPicPr>
        <xdr:cNvPr id="30" name="รูปภาพ 29">
          <a:extLst>
            <a:ext uri="{FF2B5EF4-FFF2-40B4-BE49-F238E27FC236}">
              <a16:creationId xmlns:a16="http://schemas.microsoft.com/office/drawing/2014/main" id="{963286EA-215E-4518-8B7B-669DE6F73863}"/>
            </a:ext>
          </a:extLst>
        </xdr:cNvPr>
        <xdr:cNvPicPr>
          <a:picLocks noChangeAspect="1"/>
        </xdr:cNvPicPr>
      </xdr:nvPicPr>
      <xdr:blipFill>
        <a:blip xmlns:r="http://schemas.openxmlformats.org/officeDocument/2006/relationships" r:embed="rId29"/>
        <a:stretch>
          <a:fillRect/>
        </a:stretch>
      </xdr:blipFill>
      <xdr:spPr>
        <a:xfrm>
          <a:off x="1325880" y="86296500"/>
          <a:ext cx="5829805" cy="548688"/>
        </a:xfrm>
        <a:prstGeom prst="rect">
          <a:avLst/>
        </a:prstGeom>
      </xdr:spPr>
    </xdr:pic>
    <xdr:clientData/>
  </xdr:twoCellAnchor>
  <xdr:twoCellAnchor editAs="oneCell">
    <xdr:from>
      <xdr:col>4</xdr:col>
      <xdr:colOff>822960</xdr:colOff>
      <xdr:row>161</xdr:row>
      <xdr:rowOff>167640</xdr:rowOff>
    </xdr:from>
    <xdr:to>
      <xdr:col>7</xdr:col>
      <xdr:colOff>1173990</xdr:colOff>
      <xdr:row>161</xdr:row>
      <xdr:rowOff>708707</xdr:rowOff>
    </xdr:to>
    <xdr:pic>
      <xdr:nvPicPr>
        <xdr:cNvPr id="31" name="รูปภาพ 30">
          <a:extLst>
            <a:ext uri="{FF2B5EF4-FFF2-40B4-BE49-F238E27FC236}">
              <a16:creationId xmlns:a16="http://schemas.microsoft.com/office/drawing/2014/main" id="{5A6F4820-57CC-4F47-B8F6-89D39DFF4076}"/>
            </a:ext>
          </a:extLst>
        </xdr:cNvPr>
        <xdr:cNvPicPr>
          <a:picLocks noChangeAspect="1"/>
        </xdr:cNvPicPr>
      </xdr:nvPicPr>
      <xdr:blipFill>
        <a:blip xmlns:r="http://schemas.openxmlformats.org/officeDocument/2006/relationships" r:embed="rId30"/>
        <a:stretch>
          <a:fillRect/>
        </a:stretch>
      </xdr:blipFill>
      <xdr:spPr>
        <a:xfrm>
          <a:off x="1798320" y="96758760"/>
          <a:ext cx="5883150" cy="541067"/>
        </a:xfrm>
        <a:prstGeom prst="rect">
          <a:avLst/>
        </a:prstGeom>
      </xdr:spPr>
    </xdr:pic>
    <xdr:clientData/>
  </xdr:twoCellAnchor>
  <xdr:twoCellAnchor editAs="oneCell">
    <xdr:from>
      <xdr:col>4</xdr:col>
      <xdr:colOff>259080</xdr:colOff>
      <xdr:row>166</xdr:row>
      <xdr:rowOff>236220</xdr:rowOff>
    </xdr:from>
    <xdr:to>
      <xdr:col>7</xdr:col>
      <xdr:colOff>419593</xdr:colOff>
      <xdr:row>166</xdr:row>
      <xdr:rowOff>594391</xdr:rowOff>
    </xdr:to>
    <xdr:pic>
      <xdr:nvPicPr>
        <xdr:cNvPr id="32" name="รูปภาพ 31">
          <a:extLst>
            <a:ext uri="{FF2B5EF4-FFF2-40B4-BE49-F238E27FC236}">
              <a16:creationId xmlns:a16="http://schemas.microsoft.com/office/drawing/2014/main" id="{9CE0FAC1-F9E2-4060-A6BC-74F02D4FF67A}"/>
            </a:ext>
          </a:extLst>
        </xdr:cNvPr>
        <xdr:cNvPicPr>
          <a:picLocks noChangeAspect="1"/>
        </xdr:cNvPicPr>
      </xdr:nvPicPr>
      <xdr:blipFill>
        <a:blip xmlns:r="http://schemas.openxmlformats.org/officeDocument/2006/relationships" r:embed="rId31"/>
        <a:stretch>
          <a:fillRect/>
        </a:stretch>
      </xdr:blipFill>
      <xdr:spPr>
        <a:xfrm>
          <a:off x="1234440" y="99494340"/>
          <a:ext cx="5692633" cy="358171"/>
        </a:xfrm>
        <a:prstGeom prst="rect">
          <a:avLst/>
        </a:prstGeom>
      </xdr:spPr>
    </xdr:pic>
    <xdr:clientData/>
  </xdr:twoCellAnchor>
  <xdr:twoCellAnchor editAs="oneCell">
    <xdr:from>
      <xdr:col>4</xdr:col>
      <xdr:colOff>121920</xdr:colOff>
      <xdr:row>172</xdr:row>
      <xdr:rowOff>152400</xdr:rowOff>
    </xdr:from>
    <xdr:to>
      <xdr:col>7</xdr:col>
      <xdr:colOff>442467</xdr:colOff>
      <xdr:row>172</xdr:row>
      <xdr:rowOff>548674</xdr:rowOff>
    </xdr:to>
    <xdr:pic>
      <xdr:nvPicPr>
        <xdr:cNvPr id="33" name="รูปภาพ 32">
          <a:extLst>
            <a:ext uri="{FF2B5EF4-FFF2-40B4-BE49-F238E27FC236}">
              <a16:creationId xmlns:a16="http://schemas.microsoft.com/office/drawing/2014/main" id="{AE975441-F06F-4FE3-928E-0ECEA7877C39}"/>
            </a:ext>
          </a:extLst>
        </xdr:cNvPr>
        <xdr:cNvPicPr>
          <a:picLocks noChangeAspect="1"/>
        </xdr:cNvPicPr>
      </xdr:nvPicPr>
      <xdr:blipFill>
        <a:blip xmlns:r="http://schemas.openxmlformats.org/officeDocument/2006/relationships" r:embed="rId32"/>
        <a:stretch>
          <a:fillRect/>
        </a:stretch>
      </xdr:blipFill>
      <xdr:spPr>
        <a:xfrm>
          <a:off x="1097280" y="102466140"/>
          <a:ext cx="5852667" cy="396274"/>
        </a:xfrm>
        <a:prstGeom prst="rect">
          <a:avLst/>
        </a:prstGeom>
      </xdr:spPr>
    </xdr:pic>
    <xdr:clientData/>
  </xdr:twoCellAnchor>
  <xdr:twoCellAnchor editAs="oneCell">
    <xdr:from>
      <xdr:col>1</xdr:col>
      <xdr:colOff>182880</xdr:colOff>
      <xdr:row>174</xdr:row>
      <xdr:rowOff>22860</xdr:rowOff>
    </xdr:from>
    <xdr:to>
      <xdr:col>4</xdr:col>
      <xdr:colOff>2537731</xdr:colOff>
      <xdr:row>174</xdr:row>
      <xdr:rowOff>350548</xdr:rowOff>
    </xdr:to>
    <xdr:pic>
      <xdr:nvPicPr>
        <xdr:cNvPr id="34" name="รูปภาพ 33">
          <a:extLst>
            <a:ext uri="{FF2B5EF4-FFF2-40B4-BE49-F238E27FC236}">
              <a16:creationId xmlns:a16="http://schemas.microsoft.com/office/drawing/2014/main" id="{34BC7A85-242E-40D7-8EAC-85711E1A3FCC}"/>
            </a:ext>
          </a:extLst>
        </xdr:cNvPr>
        <xdr:cNvPicPr>
          <a:picLocks noChangeAspect="1"/>
        </xdr:cNvPicPr>
      </xdr:nvPicPr>
      <xdr:blipFill>
        <a:blip xmlns:r="http://schemas.openxmlformats.org/officeDocument/2006/relationships" r:embed="rId33"/>
        <a:stretch>
          <a:fillRect/>
        </a:stretch>
      </xdr:blipFill>
      <xdr:spPr>
        <a:xfrm>
          <a:off x="388620" y="103289100"/>
          <a:ext cx="3124471" cy="327688"/>
        </a:xfrm>
        <a:prstGeom prst="rect">
          <a:avLst/>
        </a:prstGeom>
      </xdr:spPr>
    </xdr:pic>
    <xdr:clientData/>
  </xdr:twoCellAnchor>
  <xdr:twoCellAnchor editAs="oneCell">
    <xdr:from>
      <xdr:col>4</xdr:col>
      <xdr:colOff>304800</xdr:colOff>
      <xdr:row>183</xdr:row>
      <xdr:rowOff>99060</xdr:rowOff>
    </xdr:from>
    <xdr:to>
      <xdr:col>7</xdr:col>
      <xdr:colOff>701554</xdr:colOff>
      <xdr:row>184</xdr:row>
      <xdr:rowOff>15295</xdr:rowOff>
    </xdr:to>
    <xdr:pic>
      <xdr:nvPicPr>
        <xdr:cNvPr id="35" name="รูปภาพ 34">
          <a:extLst>
            <a:ext uri="{FF2B5EF4-FFF2-40B4-BE49-F238E27FC236}">
              <a16:creationId xmlns:a16="http://schemas.microsoft.com/office/drawing/2014/main" id="{3B3B1F94-F389-46F8-A554-74195FDCD787}"/>
            </a:ext>
          </a:extLst>
        </xdr:cNvPr>
        <xdr:cNvPicPr>
          <a:picLocks noChangeAspect="1"/>
        </xdr:cNvPicPr>
      </xdr:nvPicPr>
      <xdr:blipFill>
        <a:blip xmlns:r="http://schemas.openxmlformats.org/officeDocument/2006/relationships" r:embed="rId34"/>
        <a:stretch>
          <a:fillRect/>
        </a:stretch>
      </xdr:blipFill>
      <xdr:spPr>
        <a:xfrm>
          <a:off x="1280160" y="107929680"/>
          <a:ext cx="5928874" cy="632515"/>
        </a:xfrm>
        <a:prstGeom prst="rect">
          <a:avLst/>
        </a:prstGeom>
      </xdr:spPr>
    </xdr:pic>
    <xdr:clientData/>
  </xdr:twoCellAnchor>
  <xdr:twoCellAnchor editAs="oneCell">
    <xdr:from>
      <xdr:col>4</xdr:col>
      <xdr:colOff>784861</xdr:colOff>
      <xdr:row>190</xdr:row>
      <xdr:rowOff>93522</xdr:rowOff>
    </xdr:from>
    <xdr:to>
      <xdr:col>7</xdr:col>
      <xdr:colOff>899161</xdr:colOff>
      <xdr:row>191</xdr:row>
      <xdr:rowOff>685918</xdr:rowOff>
    </xdr:to>
    <xdr:pic>
      <xdr:nvPicPr>
        <xdr:cNvPr id="36" name="รูปภาพ 35">
          <a:extLst>
            <a:ext uri="{FF2B5EF4-FFF2-40B4-BE49-F238E27FC236}">
              <a16:creationId xmlns:a16="http://schemas.microsoft.com/office/drawing/2014/main" id="{8CEF6F78-D386-4EE2-9902-EB38B460007A}"/>
            </a:ext>
          </a:extLst>
        </xdr:cNvPr>
        <xdr:cNvPicPr>
          <a:picLocks noChangeAspect="1"/>
        </xdr:cNvPicPr>
      </xdr:nvPicPr>
      <xdr:blipFill>
        <a:blip xmlns:r="http://schemas.openxmlformats.org/officeDocument/2006/relationships" r:embed="rId35"/>
        <a:stretch>
          <a:fillRect/>
        </a:stretch>
      </xdr:blipFill>
      <xdr:spPr>
        <a:xfrm>
          <a:off x="1760221" y="111779862"/>
          <a:ext cx="5646420" cy="1308676"/>
        </a:xfrm>
        <a:prstGeom prst="rect">
          <a:avLst/>
        </a:prstGeom>
      </xdr:spPr>
    </xdr:pic>
    <xdr:clientData/>
  </xdr:twoCellAnchor>
  <xdr:twoCellAnchor editAs="oneCell">
    <xdr:from>
      <xdr:col>0</xdr:col>
      <xdr:colOff>175260</xdr:colOff>
      <xdr:row>191</xdr:row>
      <xdr:rowOff>815340</xdr:rowOff>
    </xdr:from>
    <xdr:to>
      <xdr:col>4</xdr:col>
      <xdr:colOff>3215988</xdr:colOff>
      <xdr:row>192</xdr:row>
      <xdr:rowOff>312450</xdr:rowOff>
    </xdr:to>
    <xdr:pic>
      <xdr:nvPicPr>
        <xdr:cNvPr id="37" name="รูปภาพ 36">
          <a:extLst>
            <a:ext uri="{FF2B5EF4-FFF2-40B4-BE49-F238E27FC236}">
              <a16:creationId xmlns:a16="http://schemas.microsoft.com/office/drawing/2014/main" id="{77E637A4-13C9-4D69-86C7-C0C8FA4A01E2}"/>
            </a:ext>
          </a:extLst>
        </xdr:cNvPr>
        <xdr:cNvPicPr>
          <a:picLocks noChangeAspect="1"/>
        </xdr:cNvPicPr>
      </xdr:nvPicPr>
      <xdr:blipFill>
        <a:blip xmlns:r="http://schemas.openxmlformats.org/officeDocument/2006/relationships" r:embed="rId36"/>
        <a:stretch>
          <a:fillRect/>
        </a:stretch>
      </xdr:blipFill>
      <xdr:spPr>
        <a:xfrm>
          <a:off x="175260" y="113217960"/>
          <a:ext cx="4016088" cy="350550"/>
        </a:xfrm>
        <a:prstGeom prst="rect">
          <a:avLst/>
        </a:prstGeom>
      </xdr:spPr>
    </xdr:pic>
    <xdr:clientData/>
  </xdr:twoCellAnchor>
  <xdr:twoCellAnchor editAs="oneCell">
    <xdr:from>
      <xdr:col>4</xdr:col>
      <xdr:colOff>38100</xdr:colOff>
      <xdr:row>200</xdr:row>
      <xdr:rowOff>182880</xdr:rowOff>
    </xdr:from>
    <xdr:to>
      <xdr:col>7</xdr:col>
      <xdr:colOff>312923</xdr:colOff>
      <xdr:row>200</xdr:row>
      <xdr:rowOff>533430</xdr:rowOff>
    </xdr:to>
    <xdr:pic>
      <xdr:nvPicPr>
        <xdr:cNvPr id="38" name="รูปภาพ 37">
          <a:extLst>
            <a:ext uri="{FF2B5EF4-FFF2-40B4-BE49-F238E27FC236}">
              <a16:creationId xmlns:a16="http://schemas.microsoft.com/office/drawing/2014/main" id="{B4212B83-CAE7-4F1F-831E-232F9CE91E3E}"/>
            </a:ext>
          </a:extLst>
        </xdr:cNvPr>
        <xdr:cNvPicPr>
          <a:picLocks noChangeAspect="1"/>
        </xdr:cNvPicPr>
      </xdr:nvPicPr>
      <xdr:blipFill>
        <a:blip xmlns:r="http://schemas.openxmlformats.org/officeDocument/2006/relationships" r:embed="rId37"/>
        <a:stretch>
          <a:fillRect/>
        </a:stretch>
      </xdr:blipFill>
      <xdr:spPr>
        <a:xfrm>
          <a:off x="1013460" y="117485160"/>
          <a:ext cx="5806943" cy="350550"/>
        </a:xfrm>
        <a:prstGeom prst="rect">
          <a:avLst/>
        </a:prstGeom>
      </xdr:spPr>
    </xdr:pic>
    <xdr:clientData/>
  </xdr:twoCellAnchor>
  <xdr:twoCellAnchor editAs="oneCell">
    <xdr:from>
      <xdr:col>2</xdr:col>
      <xdr:colOff>160020</xdr:colOff>
      <xdr:row>200</xdr:row>
      <xdr:rowOff>708660</xdr:rowOff>
    </xdr:from>
    <xdr:to>
      <xdr:col>4</xdr:col>
      <xdr:colOff>3106083</xdr:colOff>
      <xdr:row>201</xdr:row>
      <xdr:rowOff>289560</xdr:rowOff>
    </xdr:to>
    <xdr:pic>
      <xdr:nvPicPr>
        <xdr:cNvPr id="39" name="รูปภาพ 38">
          <a:extLst>
            <a:ext uri="{FF2B5EF4-FFF2-40B4-BE49-F238E27FC236}">
              <a16:creationId xmlns:a16="http://schemas.microsoft.com/office/drawing/2014/main" id="{6FD0579A-0CB6-49C9-9220-0FC9BD0C4F20}"/>
            </a:ext>
          </a:extLst>
        </xdr:cNvPr>
        <xdr:cNvPicPr>
          <a:picLocks noChangeAspect="1"/>
        </xdr:cNvPicPr>
      </xdr:nvPicPr>
      <xdr:blipFill>
        <a:blip xmlns:r="http://schemas.openxmlformats.org/officeDocument/2006/relationships" r:embed="rId38"/>
        <a:stretch>
          <a:fillRect/>
        </a:stretch>
      </xdr:blipFill>
      <xdr:spPr>
        <a:xfrm>
          <a:off x="571500" y="118010940"/>
          <a:ext cx="3509943" cy="297180"/>
        </a:xfrm>
        <a:prstGeom prst="rect">
          <a:avLst/>
        </a:prstGeom>
      </xdr:spPr>
    </xdr:pic>
    <xdr:clientData/>
  </xdr:twoCellAnchor>
  <xdr:twoCellAnchor editAs="oneCell">
    <xdr:from>
      <xdr:col>4</xdr:col>
      <xdr:colOff>281940</xdr:colOff>
      <xdr:row>207</xdr:row>
      <xdr:rowOff>106680</xdr:rowOff>
    </xdr:from>
    <xdr:to>
      <xdr:col>7</xdr:col>
      <xdr:colOff>556763</xdr:colOff>
      <xdr:row>207</xdr:row>
      <xdr:rowOff>487713</xdr:rowOff>
    </xdr:to>
    <xdr:pic>
      <xdr:nvPicPr>
        <xdr:cNvPr id="40" name="รูปภาพ 39">
          <a:extLst>
            <a:ext uri="{FF2B5EF4-FFF2-40B4-BE49-F238E27FC236}">
              <a16:creationId xmlns:a16="http://schemas.microsoft.com/office/drawing/2014/main" id="{2336521A-C129-458E-92F4-F6D287B864FD}"/>
            </a:ext>
          </a:extLst>
        </xdr:cNvPr>
        <xdr:cNvPicPr>
          <a:picLocks noChangeAspect="1"/>
        </xdr:cNvPicPr>
      </xdr:nvPicPr>
      <xdr:blipFill>
        <a:blip xmlns:r="http://schemas.openxmlformats.org/officeDocument/2006/relationships" r:embed="rId39"/>
        <a:stretch>
          <a:fillRect/>
        </a:stretch>
      </xdr:blipFill>
      <xdr:spPr>
        <a:xfrm>
          <a:off x="1257300" y="121135140"/>
          <a:ext cx="5806943" cy="381033"/>
        </a:xfrm>
        <a:prstGeom prst="rect">
          <a:avLst/>
        </a:prstGeom>
      </xdr:spPr>
    </xdr:pic>
    <xdr:clientData/>
  </xdr:twoCellAnchor>
  <xdr:twoCellAnchor editAs="oneCell">
    <xdr:from>
      <xdr:col>4</xdr:col>
      <xdr:colOff>0</xdr:colOff>
      <xdr:row>209</xdr:row>
      <xdr:rowOff>0</xdr:rowOff>
    </xdr:from>
    <xdr:to>
      <xdr:col>5</xdr:col>
      <xdr:colOff>533758</xdr:colOff>
      <xdr:row>209</xdr:row>
      <xdr:rowOff>289585</xdr:rowOff>
    </xdr:to>
    <xdr:pic>
      <xdr:nvPicPr>
        <xdr:cNvPr id="41" name="รูปภาพ 40">
          <a:extLst>
            <a:ext uri="{FF2B5EF4-FFF2-40B4-BE49-F238E27FC236}">
              <a16:creationId xmlns:a16="http://schemas.microsoft.com/office/drawing/2014/main" id="{BCAB0924-B666-462A-B2F0-B7831D651944}"/>
            </a:ext>
          </a:extLst>
        </xdr:cNvPr>
        <xdr:cNvPicPr>
          <a:picLocks noChangeAspect="1"/>
        </xdr:cNvPicPr>
      </xdr:nvPicPr>
      <xdr:blipFill>
        <a:blip xmlns:r="http://schemas.openxmlformats.org/officeDocument/2006/relationships" r:embed="rId40"/>
        <a:stretch>
          <a:fillRect/>
        </a:stretch>
      </xdr:blipFill>
      <xdr:spPr>
        <a:xfrm>
          <a:off x="975360" y="121980960"/>
          <a:ext cx="4130398" cy="289585"/>
        </a:xfrm>
        <a:prstGeom prst="rect">
          <a:avLst/>
        </a:prstGeom>
      </xdr:spPr>
    </xdr:pic>
    <xdr:clientData/>
  </xdr:twoCellAnchor>
  <xdr:twoCellAnchor editAs="oneCell">
    <xdr:from>
      <xdr:col>4</xdr:col>
      <xdr:colOff>632461</xdr:colOff>
      <xdr:row>216</xdr:row>
      <xdr:rowOff>15698</xdr:rowOff>
    </xdr:from>
    <xdr:to>
      <xdr:col>7</xdr:col>
      <xdr:colOff>662941</xdr:colOff>
      <xdr:row>216</xdr:row>
      <xdr:rowOff>701103</xdr:rowOff>
    </xdr:to>
    <xdr:pic>
      <xdr:nvPicPr>
        <xdr:cNvPr id="42" name="รูปภาพ 41">
          <a:extLst>
            <a:ext uri="{FF2B5EF4-FFF2-40B4-BE49-F238E27FC236}">
              <a16:creationId xmlns:a16="http://schemas.microsoft.com/office/drawing/2014/main" id="{D5097D6A-E7CA-46BC-8C5A-A485857EC276}"/>
            </a:ext>
          </a:extLst>
        </xdr:cNvPr>
        <xdr:cNvPicPr>
          <a:picLocks noChangeAspect="1"/>
        </xdr:cNvPicPr>
      </xdr:nvPicPr>
      <xdr:blipFill>
        <a:blip xmlns:r="http://schemas.openxmlformats.org/officeDocument/2006/relationships" r:embed="rId41"/>
        <a:stretch>
          <a:fillRect/>
        </a:stretch>
      </xdr:blipFill>
      <xdr:spPr>
        <a:xfrm>
          <a:off x="1607821" y="125524718"/>
          <a:ext cx="5562600" cy="685405"/>
        </a:xfrm>
        <a:prstGeom prst="rect">
          <a:avLst/>
        </a:prstGeom>
      </xdr:spPr>
    </xdr:pic>
    <xdr:clientData/>
  </xdr:twoCellAnchor>
  <xdr:twoCellAnchor editAs="oneCell">
    <xdr:from>
      <xdr:col>4</xdr:col>
      <xdr:colOff>266700</xdr:colOff>
      <xdr:row>217</xdr:row>
      <xdr:rowOff>114300</xdr:rowOff>
    </xdr:from>
    <xdr:to>
      <xdr:col>4</xdr:col>
      <xdr:colOff>2911069</xdr:colOff>
      <xdr:row>217</xdr:row>
      <xdr:rowOff>304817</xdr:rowOff>
    </xdr:to>
    <xdr:pic>
      <xdr:nvPicPr>
        <xdr:cNvPr id="43" name="รูปภาพ 42">
          <a:extLst>
            <a:ext uri="{FF2B5EF4-FFF2-40B4-BE49-F238E27FC236}">
              <a16:creationId xmlns:a16="http://schemas.microsoft.com/office/drawing/2014/main" id="{1DFFC55C-387A-430F-975D-450CA020078D}"/>
            </a:ext>
          </a:extLst>
        </xdr:cNvPr>
        <xdr:cNvPicPr>
          <a:picLocks noChangeAspect="1"/>
        </xdr:cNvPicPr>
      </xdr:nvPicPr>
      <xdr:blipFill>
        <a:blip xmlns:r="http://schemas.openxmlformats.org/officeDocument/2006/relationships" r:embed="rId42"/>
        <a:stretch>
          <a:fillRect/>
        </a:stretch>
      </xdr:blipFill>
      <xdr:spPr>
        <a:xfrm>
          <a:off x="1242060" y="126339600"/>
          <a:ext cx="2644369" cy="190517"/>
        </a:xfrm>
        <a:prstGeom prst="rect">
          <a:avLst/>
        </a:prstGeom>
      </xdr:spPr>
    </xdr:pic>
    <xdr:clientData/>
  </xdr:twoCellAnchor>
  <xdr:twoCellAnchor editAs="oneCell">
    <xdr:from>
      <xdr:col>4</xdr:col>
      <xdr:colOff>708660</xdr:colOff>
      <xdr:row>226</xdr:row>
      <xdr:rowOff>53340</xdr:rowOff>
    </xdr:from>
    <xdr:to>
      <xdr:col>7</xdr:col>
      <xdr:colOff>1052069</xdr:colOff>
      <xdr:row>226</xdr:row>
      <xdr:rowOff>708717</xdr:rowOff>
    </xdr:to>
    <xdr:pic>
      <xdr:nvPicPr>
        <xdr:cNvPr id="44" name="รูปภาพ 43">
          <a:extLst>
            <a:ext uri="{FF2B5EF4-FFF2-40B4-BE49-F238E27FC236}">
              <a16:creationId xmlns:a16="http://schemas.microsoft.com/office/drawing/2014/main" id="{7685D8E4-EC1D-43CD-8900-0A5DB2AFA24B}"/>
            </a:ext>
          </a:extLst>
        </xdr:cNvPr>
        <xdr:cNvPicPr>
          <a:picLocks noChangeAspect="1"/>
        </xdr:cNvPicPr>
      </xdr:nvPicPr>
      <xdr:blipFill>
        <a:blip xmlns:r="http://schemas.openxmlformats.org/officeDocument/2006/relationships" r:embed="rId43"/>
        <a:stretch>
          <a:fillRect/>
        </a:stretch>
      </xdr:blipFill>
      <xdr:spPr>
        <a:xfrm>
          <a:off x="1684020" y="130843020"/>
          <a:ext cx="5875529" cy="655377"/>
        </a:xfrm>
        <a:prstGeom prst="rect">
          <a:avLst/>
        </a:prstGeom>
      </xdr:spPr>
    </xdr:pic>
    <xdr:clientData/>
  </xdr:twoCellAnchor>
  <xdr:twoCellAnchor editAs="oneCell">
    <xdr:from>
      <xdr:col>4</xdr:col>
      <xdr:colOff>167640</xdr:colOff>
      <xdr:row>228</xdr:row>
      <xdr:rowOff>91440</xdr:rowOff>
    </xdr:from>
    <xdr:to>
      <xdr:col>7</xdr:col>
      <xdr:colOff>205740</xdr:colOff>
      <xdr:row>228</xdr:row>
      <xdr:rowOff>1251323</xdr:rowOff>
    </xdr:to>
    <xdr:pic>
      <xdr:nvPicPr>
        <xdr:cNvPr id="45" name="รูปภาพ 44">
          <a:extLst>
            <a:ext uri="{FF2B5EF4-FFF2-40B4-BE49-F238E27FC236}">
              <a16:creationId xmlns:a16="http://schemas.microsoft.com/office/drawing/2014/main" id="{BFFAC826-20BC-4309-8BF2-5A6BF6840C6A}"/>
            </a:ext>
          </a:extLst>
        </xdr:cNvPr>
        <xdr:cNvPicPr>
          <a:picLocks noChangeAspect="1"/>
        </xdr:cNvPicPr>
      </xdr:nvPicPr>
      <xdr:blipFill>
        <a:blip xmlns:r="http://schemas.openxmlformats.org/officeDocument/2006/relationships" r:embed="rId44"/>
        <a:stretch>
          <a:fillRect/>
        </a:stretch>
      </xdr:blipFill>
      <xdr:spPr>
        <a:xfrm>
          <a:off x="1143000" y="131833620"/>
          <a:ext cx="5570220" cy="1159883"/>
        </a:xfrm>
        <a:prstGeom prst="rect">
          <a:avLst/>
        </a:prstGeom>
      </xdr:spPr>
    </xdr:pic>
    <xdr:clientData/>
  </xdr:twoCellAnchor>
  <xdr:twoCellAnchor editAs="oneCell">
    <xdr:from>
      <xdr:col>4</xdr:col>
      <xdr:colOff>1158240</xdr:colOff>
      <xdr:row>232</xdr:row>
      <xdr:rowOff>91440</xdr:rowOff>
    </xdr:from>
    <xdr:to>
      <xdr:col>8</xdr:col>
      <xdr:colOff>328170</xdr:colOff>
      <xdr:row>232</xdr:row>
      <xdr:rowOff>563921</xdr:rowOff>
    </xdr:to>
    <xdr:pic>
      <xdr:nvPicPr>
        <xdr:cNvPr id="46" name="รูปภาพ 45">
          <a:extLst>
            <a:ext uri="{FF2B5EF4-FFF2-40B4-BE49-F238E27FC236}">
              <a16:creationId xmlns:a16="http://schemas.microsoft.com/office/drawing/2014/main" id="{451F2C75-8262-4D90-97F6-1655DEFF3310}"/>
            </a:ext>
          </a:extLst>
        </xdr:cNvPr>
        <xdr:cNvPicPr>
          <a:picLocks noChangeAspect="1"/>
        </xdr:cNvPicPr>
      </xdr:nvPicPr>
      <xdr:blipFill>
        <a:blip xmlns:r="http://schemas.openxmlformats.org/officeDocument/2006/relationships" r:embed="rId45"/>
        <a:stretch>
          <a:fillRect/>
        </a:stretch>
      </xdr:blipFill>
      <xdr:spPr>
        <a:xfrm>
          <a:off x="2133600" y="134729220"/>
          <a:ext cx="5883150" cy="472481"/>
        </a:xfrm>
        <a:prstGeom prst="rect">
          <a:avLst/>
        </a:prstGeom>
      </xdr:spPr>
    </xdr:pic>
    <xdr:clientData/>
  </xdr:twoCellAnchor>
  <xdr:twoCellAnchor editAs="oneCell">
    <xdr:from>
      <xdr:col>3</xdr:col>
      <xdr:colOff>243840</xdr:colOff>
      <xdr:row>234</xdr:row>
      <xdr:rowOff>83820</xdr:rowOff>
    </xdr:from>
    <xdr:to>
      <xdr:col>7</xdr:col>
      <xdr:colOff>465343</xdr:colOff>
      <xdr:row>234</xdr:row>
      <xdr:rowOff>1089747</xdr:rowOff>
    </xdr:to>
    <xdr:pic>
      <xdr:nvPicPr>
        <xdr:cNvPr id="47" name="รูปภาพ 46">
          <a:extLst>
            <a:ext uri="{FF2B5EF4-FFF2-40B4-BE49-F238E27FC236}">
              <a16:creationId xmlns:a16="http://schemas.microsoft.com/office/drawing/2014/main" id="{D1EE7666-4473-4BA1-8649-972C4A7C4FD7}"/>
            </a:ext>
          </a:extLst>
        </xdr:cNvPr>
        <xdr:cNvPicPr>
          <a:picLocks noChangeAspect="1"/>
        </xdr:cNvPicPr>
      </xdr:nvPicPr>
      <xdr:blipFill>
        <a:blip xmlns:r="http://schemas.openxmlformats.org/officeDocument/2006/relationships" r:embed="rId46"/>
        <a:stretch>
          <a:fillRect/>
        </a:stretch>
      </xdr:blipFill>
      <xdr:spPr>
        <a:xfrm>
          <a:off x="937260" y="135674100"/>
          <a:ext cx="6035563" cy="1005927"/>
        </a:xfrm>
        <a:prstGeom prst="rect">
          <a:avLst/>
        </a:prstGeom>
      </xdr:spPr>
    </xdr:pic>
    <xdr:clientData/>
  </xdr:twoCellAnchor>
  <xdr:twoCellAnchor editAs="oneCell">
    <xdr:from>
      <xdr:col>4</xdr:col>
      <xdr:colOff>312420</xdr:colOff>
      <xdr:row>242</xdr:row>
      <xdr:rowOff>38100</xdr:rowOff>
    </xdr:from>
    <xdr:to>
      <xdr:col>7</xdr:col>
      <xdr:colOff>632967</xdr:colOff>
      <xdr:row>243</xdr:row>
      <xdr:rowOff>15300</xdr:rowOff>
    </xdr:to>
    <xdr:pic>
      <xdr:nvPicPr>
        <xdr:cNvPr id="48" name="รูปภาพ 47">
          <a:extLst>
            <a:ext uri="{FF2B5EF4-FFF2-40B4-BE49-F238E27FC236}">
              <a16:creationId xmlns:a16="http://schemas.microsoft.com/office/drawing/2014/main" id="{A23B8E53-94EA-46F3-8887-63C76696BB69}"/>
            </a:ext>
          </a:extLst>
        </xdr:cNvPr>
        <xdr:cNvPicPr>
          <a:picLocks noChangeAspect="1"/>
        </xdr:cNvPicPr>
      </xdr:nvPicPr>
      <xdr:blipFill>
        <a:blip xmlns:r="http://schemas.openxmlformats.org/officeDocument/2006/relationships" r:embed="rId47"/>
        <a:stretch>
          <a:fillRect/>
        </a:stretch>
      </xdr:blipFill>
      <xdr:spPr>
        <a:xfrm>
          <a:off x="1287780" y="140627100"/>
          <a:ext cx="5852667" cy="693480"/>
        </a:xfrm>
        <a:prstGeom prst="rect">
          <a:avLst/>
        </a:prstGeom>
      </xdr:spPr>
    </xdr:pic>
    <xdr:clientData/>
  </xdr:twoCellAnchor>
  <xdr:twoCellAnchor editAs="oneCell">
    <xdr:from>
      <xdr:col>4</xdr:col>
      <xdr:colOff>624840</xdr:colOff>
      <xdr:row>252</xdr:row>
      <xdr:rowOff>15240</xdr:rowOff>
    </xdr:from>
    <xdr:to>
      <xdr:col>7</xdr:col>
      <xdr:colOff>1166386</xdr:colOff>
      <xdr:row>253</xdr:row>
      <xdr:rowOff>38190</xdr:rowOff>
    </xdr:to>
    <xdr:pic>
      <xdr:nvPicPr>
        <xdr:cNvPr id="49" name="รูปภาพ 48">
          <a:extLst>
            <a:ext uri="{FF2B5EF4-FFF2-40B4-BE49-F238E27FC236}">
              <a16:creationId xmlns:a16="http://schemas.microsoft.com/office/drawing/2014/main" id="{1221BED5-D358-40E0-BFA6-5125CFC7E0FA}"/>
            </a:ext>
          </a:extLst>
        </xdr:cNvPr>
        <xdr:cNvPicPr>
          <a:picLocks noChangeAspect="1"/>
        </xdr:cNvPicPr>
      </xdr:nvPicPr>
      <xdr:blipFill>
        <a:blip xmlns:r="http://schemas.openxmlformats.org/officeDocument/2006/relationships" r:embed="rId48"/>
        <a:stretch>
          <a:fillRect/>
        </a:stretch>
      </xdr:blipFill>
      <xdr:spPr>
        <a:xfrm>
          <a:off x="1600200" y="146044920"/>
          <a:ext cx="6073666" cy="1044030"/>
        </a:xfrm>
        <a:prstGeom prst="rect">
          <a:avLst/>
        </a:prstGeom>
      </xdr:spPr>
    </xdr:pic>
    <xdr:clientData/>
  </xdr:twoCellAnchor>
  <xdr:twoCellAnchor editAs="oneCell">
    <xdr:from>
      <xdr:col>4</xdr:col>
      <xdr:colOff>487681</xdr:colOff>
      <xdr:row>257</xdr:row>
      <xdr:rowOff>0</xdr:rowOff>
    </xdr:from>
    <xdr:to>
      <xdr:col>7</xdr:col>
      <xdr:colOff>408786</xdr:colOff>
      <xdr:row>257</xdr:row>
      <xdr:rowOff>830579</xdr:rowOff>
    </xdr:to>
    <xdr:pic>
      <xdr:nvPicPr>
        <xdr:cNvPr id="50" name="รูปภาพ 49">
          <a:extLst>
            <a:ext uri="{FF2B5EF4-FFF2-40B4-BE49-F238E27FC236}">
              <a16:creationId xmlns:a16="http://schemas.microsoft.com/office/drawing/2014/main" id="{E0F0463D-4EBA-4B61-B385-E51A4F0FBF83}"/>
            </a:ext>
          </a:extLst>
        </xdr:cNvPr>
        <xdr:cNvPicPr>
          <a:picLocks noChangeAspect="1"/>
        </xdr:cNvPicPr>
      </xdr:nvPicPr>
      <xdr:blipFill>
        <a:blip xmlns:r="http://schemas.openxmlformats.org/officeDocument/2006/relationships" r:embed="rId49"/>
        <a:stretch>
          <a:fillRect/>
        </a:stretch>
      </xdr:blipFill>
      <xdr:spPr>
        <a:xfrm>
          <a:off x="1463041" y="149184360"/>
          <a:ext cx="5453225" cy="830579"/>
        </a:xfrm>
        <a:prstGeom prst="rect">
          <a:avLst/>
        </a:prstGeom>
      </xdr:spPr>
    </xdr:pic>
    <xdr:clientData/>
  </xdr:twoCellAnchor>
  <xdr:twoCellAnchor editAs="oneCell">
    <xdr:from>
      <xdr:col>4</xdr:col>
      <xdr:colOff>381000</xdr:colOff>
      <xdr:row>257</xdr:row>
      <xdr:rowOff>922020</xdr:rowOff>
    </xdr:from>
    <xdr:to>
      <xdr:col>8</xdr:col>
      <xdr:colOff>122479</xdr:colOff>
      <xdr:row>258</xdr:row>
      <xdr:rowOff>2850136</xdr:rowOff>
    </xdr:to>
    <xdr:pic>
      <xdr:nvPicPr>
        <xdr:cNvPr id="51" name="รูปภาพ 50">
          <a:extLst>
            <a:ext uri="{FF2B5EF4-FFF2-40B4-BE49-F238E27FC236}">
              <a16:creationId xmlns:a16="http://schemas.microsoft.com/office/drawing/2014/main" id="{4E7DB2B2-B40F-4C10-9D71-86635653BF8F}"/>
            </a:ext>
          </a:extLst>
        </xdr:cNvPr>
        <xdr:cNvPicPr>
          <a:picLocks noChangeAspect="1"/>
        </xdr:cNvPicPr>
      </xdr:nvPicPr>
      <xdr:blipFill>
        <a:blip xmlns:r="http://schemas.openxmlformats.org/officeDocument/2006/relationships" r:embed="rId50"/>
        <a:stretch>
          <a:fillRect/>
        </a:stretch>
      </xdr:blipFill>
      <xdr:spPr>
        <a:xfrm>
          <a:off x="1356360" y="150106380"/>
          <a:ext cx="6454699" cy="2949196"/>
        </a:xfrm>
        <a:prstGeom prst="rect">
          <a:avLst/>
        </a:prstGeom>
      </xdr:spPr>
    </xdr:pic>
    <xdr:clientData/>
  </xdr:twoCellAnchor>
  <xdr:twoCellAnchor editAs="oneCell">
    <xdr:from>
      <xdr:col>4</xdr:col>
      <xdr:colOff>510540</xdr:colOff>
      <xdr:row>261</xdr:row>
      <xdr:rowOff>60960</xdr:rowOff>
    </xdr:from>
    <xdr:to>
      <xdr:col>7</xdr:col>
      <xdr:colOff>922535</xdr:colOff>
      <xdr:row>261</xdr:row>
      <xdr:rowOff>800164</xdr:rowOff>
    </xdr:to>
    <xdr:pic>
      <xdr:nvPicPr>
        <xdr:cNvPr id="52" name="รูปภาพ 51">
          <a:extLst>
            <a:ext uri="{FF2B5EF4-FFF2-40B4-BE49-F238E27FC236}">
              <a16:creationId xmlns:a16="http://schemas.microsoft.com/office/drawing/2014/main" id="{D7D495B7-EF16-42E6-BD17-D04B6DBD834D}"/>
            </a:ext>
          </a:extLst>
        </xdr:cNvPr>
        <xdr:cNvPicPr>
          <a:picLocks noChangeAspect="1"/>
        </xdr:cNvPicPr>
      </xdr:nvPicPr>
      <xdr:blipFill>
        <a:blip xmlns:r="http://schemas.openxmlformats.org/officeDocument/2006/relationships" r:embed="rId51"/>
        <a:stretch>
          <a:fillRect/>
        </a:stretch>
      </xdr:blipFill>
      <xdr:spPr>
        <a:xfrm>
          <a:off x="1485900" y="154205940"/>
          <a:ext cx="5944115" cy="739204"/>
        </a:xfrm>
        <a:prstGeom prst="rect">
          <a:avLst/>
        </a:prstGeom>
      </xdr:spPr>
    </xdr:pic>
    <xdr:clientData/>
  </xdr:twoCellAnchor>
  <xdr:twoCellAnchor editAs="oneCell">
    <xdr:from>
      <xdr:col>4</xdr:col>
      <xdr:colOff>198120</xdr:colOff>
      <xdr:row>266</xdr:row>
      <xdr:rowOff>106680</xdr:rowOff>
    </xdr:from>
    <xdr:to>
      <xdr:col>7</xdr:col>
      <xdr:colOff>579632</xdr:colOff>
      <xdr:row>266</xdr:row>
      <xdr:rowOff>472472</xdr:rowOff>
    </xdr:to>
    <xdr:pic>
      <xdr:nvPicPr>
        <xdr:cNvPr id="53" name="รูปภาพ 52">
          <a:extLst>
            <a:ext uri="{FF2B5EF4-FFF2-40B4-BE49-F238E27FC236}">
              <a16:creationId xmlns:a16="http://schemas.microsoft.com/office/drawing/2014/main" id="{BE9D87DE-49A4-46D4-8E51-14BDAAAEB2C9}"/>
            </a:ext>
          </a:extLst>
        </xdr:cNvPr>
        <xdr:cNvPicPr>
          <a:picLocks noChangeAspect="1"/>
        </xdr:cNvPicPr>
      </xdr:nvPicPr>
      <xdr:blipFill>
        <a:blip xmlns:r="http://schemas.openxmlformats.org/officeDocument/2006/relationships" r:embed="rId52"/>
        <a:stretch>
          <a:fillRect/>
        </a:stretch>
      </xdr:blipFill>
      <xdr:spPr>
        <a:xfrm>
          <a:off x="1173480" y="156918660"/>
          <a:ext cx="5913632" cy="365792"/>
        </a:xfrm>
        <a:prstGeom prst="rect">
          <a:avLst/>
        </a:prstGeom>
      </xdr:spPr>
    </xdr:pic>
    <xdr:clientData/>
  </xdr:twoCellAnchor>
  <xdr:twoCellAnchor editAs="oneCell">
    <xdr:from>
      <xdr:col>4</xdr:col>
      <xdr:colOff>640080</xdr:colOff>
      <xdr:row>272</xdr:row>
      <xdr:rowOff>289560</xdr:rowOff>
    </xdr:from>
    <xdr:to>
      <xdr:col>7</xdr:col>
      <xdr:colOff>1143523</xdr:colOff>
      <xdr:row>272</xdr:row>
      <xdr:rowOff>617248</xdr:rowOff>
    </xdr:to>
    <xdr:pic>
      <xdr:nvPicPr>
        <xdr:cNvPr id="54" name="รูปภาพ 53">
          <a:extLst>
            <a:ext uri="{FF2B5EF4-FFF2-40B4-BE49-F238E27FC236}">
              <a16:creationId xmlns:a16="http://schemas.microsoft.com/office/drawing/2014/main" id="{1D3AD9EE-C6EF-4A42-B1E8-68F928886AA5}"/>
            </a:ext>
          </a:extLst>
        </xdr:cNvPr>
        <xdr:cNvPicPr>
          <a:picLocks noChangeAspect="1"/>
        </xdr:cNvPicPr>
      </xdr:nvPicPr>
      <xdr:blipFill>
        <a:blip xmlns:r="http://schemas.openxmlformats.org/officeDocument/2006/relationships" r:embed="rId53"/>
        <a:stretch>
          <a:fillRect/>
        </a:stretch>
      </xdr:blipFill>
      <xdr:spPr>
        <a:xfrm>
          <a:off x="1615440" y="160157160"/>
          <a:ext cx="6035563" cy="327688"/>
        </a:xfrm>
        <a:prstGeom prst="rect">
          <a:avLst/>
        </a:prstGeom>
      </xdr:spPr>
    </xdr:pic>
    <xdr:clientData/>
  </xdr:twoCellAnchor>
  <xdr:twoCellAnchor editAs="oneCell">
    <xdr:from>
      <xdr:col>4</xdr:col>
      <xdr:colOff>205740</xdr:colOff>
      <xdr:row>283</xdr:row>
      <xdr:rowOff>45720</xdr:rowOff>
    </xdr:from>
    <xdr:to>
      <xdr:col>7</xdr:col>
      <xdr:colOff>602494</xdr:colOff>
      <xdr:row>283</xdr:row>
      <xdr:rowOff>678235</xdr:rowOff>
    </xdr:to>
    <xdr:pic>
      <xdr:nvPicPr>
        <xdr:cNvPr id="55" name="รูปภาพ 54">
          <a:extLst>
            <a:ext uri="{FF2B5EF4-FFF2-40B4-BE49-F238E27FC236}">
              <a16:creationId xmlns:a16="http://schemas.microsoft.com/office/drawing/2014/main" id="{15BE3A69-6DF4-4393-AA7A-30E72417C66B}"/>
            </a:ext>
          </a:extLst>
        </xdr:cNvPr>
        <xdr:cNvPicPr>
          <a:picLocks noChangeAspect="1"/>
        </xdr:cNvPicPr>
      </xdr:nvPicPr>
      <xdr:blipFill>
        <a:blip xmlns:r="http://schemas.openxmlformats.org/officeDocument/2006/relationships" r:embed="rId54"/>
        <a:stretch>
          <a:fillRect/>
        </a:stretch>
      </xdr:blipFill>
      <xdr:spPr>
        <a:xfrm>
          <a:off x="1181100" y="165323520"/>
          <a:ext cx="5928874" cy="632515"/>
        </a:xfrm>
        <a:prstGeom prst="rect">
          <a:avLst/>
        </a:prstGeom>
      </xdr:spPr>
    </xdr:pic>
    <xdr:clientData/>
  </xdr:twoCellAnchor>
  <xdr:twoCellAnchor editAs="oneCell">
    <xdr:from>
      <xdr:col>4</xdr:col>
      <xdr:colOff>327660</xdr:colOff>
      <xdr:row>292</xdr:row>
      <xdr:rowOff>83820</xdr:rowOff>
    </xdr:from>
    <xdr:to>
      <xdr:col>7</xdr:col>
      <xdr:colOff>671069</xdr:colOff>
      <xdr:row>292</xdr:row>
      <xdr:rowOff>617266</xdr:rowOff>
    </xdr:to>
    <xdr:pic>
      <xdr:nvPicPr>
        <xdr:cNvPr id="56" name="รูปภาพ 55">
          <a:extLst>
            <a:ext uri="{FF2B5EF4-FFF2-40B4-BE49-F238E27FC236}">
              <a16:creationId xmlns:a16="http://schemas.microsoft.com/office/drawing/2014/main" id="{9C6DA0D2-1880-4966-ADB1-93F9C6733927}"/>
            </a:ext>
          </a:extLst>
        </xdr:cNvPr>
        <xdr:cNvPicPr>
          <a:picLocks noChangeAspect="1"/>
        </xdr:cNvPicPr>
      </xdr:nvPicPr>
      <xdr:blipFill>
        <a:blip xmlns:r="http://schemas.openxmlformats.org/officeDocument/2006/relationships" r:embed="rId55"/>
        <a:stretch>
          <a:fillRect/>
        </a:stretch>
      </xdr:blipFill>
      <xdr:spPr>
        <a:xfrm>
          <a:off x="1303020" y="170017440"/>
          <a:ext cx="5875529" cy="533446"/>
        </a:xfrm>
        <a:prstGeom prst="rect">
          <a:avLst/>
        </a:prstGeom>
      </xdr:spPr>
    </xdr:pic>
    <xdr:clientData/>
  </xdr:twoCellAnchor>
  <xdr:twoCellAnchor editAs="oneCell">
    <xdr:from>
      <xdr:col>4</xdr:col>
      <xdr:colOff>91440</xdr:colOff>
      <xdr:row>298</xdr:row>
      <xdr:rowOff>510540</xdr:rowOff>
    </xdr:from>
    <xdr:to>
      <xdr:col>7</xdr:col>
      <xdr:colOff>450090</xdr:colOff>
      <xdr:row>300</xdr:row>
      <xdr:rowOff>160081</xdr:rowOff>
    </xdr:to>
    <xdr:pic>
      <xdr:nvPicPr>
        <xdr:cNvPr id="57" name="รูปภาพ 56">
          <a:extLst>
            <a:ext uri="{FF2B5EF4-FFF2-40B4-BE49-F238E27FC236}">
              <a16:creationId xmlns:a16="http://schemas.microsoft.com/office/drawing/2014/main" id="{EE3F9CAF-B58D-484D-B07D-2DF05BE2FED0}"/>
            </a:ext>
          </a:extLst>
        </xdr:cNvPr>
        <xdr:cNvPicPr>
          <a:picLocks noChangeAspect="1"/>
        </xdr:cNvPicPr>
      </xdr:nvPicPr>
      <xdr:blipFill>
        <a:blip xmlns:r="http://schemas.openxmlformats.org/officeDocument/2006/relationships" r:embed="rId56"/>
        <a:stretch>
          <a:fillRect/>
        </a:stretch>
      </xdr:blipFill>
      <xdr:spPr>
        <a:xfrm>
          <a:off x="1066800" y="173575980"/>
          <a:ext cx="5890770" cy="701101"/>
        </a:xfrm>
        <a:prstGeom prst="rect">
          <a:avLst/>
        </a:prstGeom>
      </xdr:spPr>
    </xdr:pic>
    <xdr:clientData/>
  </xdr:twoCellAnchor>
  <xdr:twoCellAnchor editAs="oneCell">
    <xdr:from>
      <xdr:col>3</xdr:col>
      <xdr:colOff>15240</xdr:colOff>
      <xdr:row>302</xdr:row>
      <xdr:rowOff>175260</xdr:rowOff>
    </xdr:from>
    <xdr:to>
      <xdr:col>7</xdr:col>
      <xdr:colOff>183398</xdr:colOff>
      <xdr:row>302</xdr:row>
      <xdr:rowOff>602017</xdr:rowOff>
    </xdr:to>
    <xdr:pic>
      <xdr:nvPicPr>
        <xdr:cNvPr id="58" name="รูปภาพ 57">
          <a:extLst>
            <a:ext uri="{FF2B5EF4-FFF2-40B4-BE49-F238E27FC236}">
              <a16:creationId xmlns:a16="http://schemas.microsoft.com/office/drawing/2014/main" id="{A91E887C-9C49-4EE2-9006-91EDCB0104E5}"/>
            </a:ext>
          </a:extLst>
        </xdr:cNvPr>
        <xdr:cNvPicPr>
          <a:picLocks noChangeAspect="1"/>
        </xdr:cNvPicPr>
      </xdr:nvPicPr>
      <xdr:blipFill>
        <a:blip xmlns:r="http://schemas.openxmlformats.org/officeDocument/2006/relationships" r:embed="rId57"/>
        <a:stretch>
          <a:fillRect/>
        </a:stretch>
      </xdr:blipFill>
      <xdr:spPr>
        <a:xfrm>
          <a:off x="708660" y="174703740"/>
          <a:ext cx="5982218" cy="426757"/>
        </a:xfrm>
        <a:prstGeom prst="rect">
          <a:avLst/>
        </a:prstGeom>
      </xdr:spPr>
    </xdr:pic>
    <xdr:clientData/>
  </xdr:twoCellAnchor>
  <xdr:twoCellAnchor editAs="oneCell">
    <xdr:from>
      <xdr:col>4</xdr:col>
      <xdr:colOff>259080</xdr:colOff>
      <xdr:row>306</xdr:row>
      <xdr:rowOff>99060</xdr:rowOff>
    </xdr:from>
    <xdr:to>
      <xdr:col>7</xdr:col>
      <xdr:colOff>793006</xdr:colOff>
      <xdr:row>306</xdr:row>
      <xdr:rowOff>617265</xdr:rowOff>
    </xdr:to>
    <xdr:pic>
      <xdr:nvPicPr>
        <xdr:cNvPr id="59" name="รูปภาพ 58">
          <a:extLst>
            <a:ext uri="{FF2B5EF4-FFF2-40B4-BE49-F238E27FC236}">
              <a16:creationId xmlns:a16="http://schemas.microsoft.com/office/drawing/2014/main" id="{CB0C5792-F933-4920-8A97-52EC8221693F}"/>
            </a:ext>
          </a:extLst>
        </xdr:cNvPr>
        <xdr:cNvPicPr>
          <a:picLocks noChangeAspect="1"/>
        </xdr:cNvPicPr>
      </xdr:nvPicPr>
      <xdr:blipFill>
        <a:blip xmlns:r="http://schemas.openxmlformats.org/officeDocument/2006/relationships" r:embed="rId58"/>
        <a:stretch>
          <a:fillRect/>
        </a:stretch>
      </xdr:blipFill>
      <xdr:spPr>
        <a:xfrm>
          <a:off x="1234440" y="176921160"/>
          <a:ext cx="6066046" cy="518205"/>
        </a:xfrm>
        <a:prstGeom prst="rect">
          <a:avLst/>
        </a:prstGeom>
      </xdr:spPr>
    </xdr:pic>
    <xdr:clientData/>
  </xdr:twoCellAnchor>
  <xdr:twoCellAnchor editAs="oneCell">
    <xdr:from>
      <xdr:col>4</xdr:col>
      <xdr:colOff>160020</xdr:colOff>
      <xdr:row>311</xdr:row>
      <xdr:rowOff>121920</xdr:rowOff>
    </xdr:from>
    <xdr:to>
      <xdr:col>7</xdr:col>
      <xdr:colOff>480567</xdr:colOff>
      <xdr:row>311</xdr:row>
      <xdr:rowOff>586780</xdr:rowOff>
    </xdr:to>
    <xdr:pic>
      <xdr:nvPicPr>
        <xdr:cNvPr id="60" name="รูปภาพ 59">
          <a:extLst>
            <a:ext uri="{FF2B5EF4-FFF2-40B4-BE49-F238E27FC236}">
              <a16:creationId xmlns:a16="http://schemas.microsoft.com/office/drawing/2014/main" id="{551D32AC-BA55-4639-BB75-9E9A3EDB76F1}"/>
            </a:ext>
          </a:extLst>
        </xdr:cNvPr>
        <xdr:cNvPicPr>
          <a:picLocks noChangeAspect="1"/>
        </xdr:cNvPicPr>
      </xdr:nvPicPr>
      <xdr:blipFill>
        <a:blip xmlns:r="http://schemas.openxmlformats.org/officeDocument/2006/relationships" r:embed="rId59"/>
        <a:stretch>
          <a:fillRect/>
        </a:stretch>
      </xdr:blipFill>
      <xdr:spPr>
        <a:xfrm>
          <a:off x="1135380" y="179671980"/>
          <a:ext cx="5852667" cy="464860"/>
        </a:xfrm>
        <a:prstGeom prst="rect">
          <a:avLst/>
        </a:prstGeom>
      </xdr:spPr>
    </xdr:pic>
    <xdr:clientData/>
  </xdr:twoCellAnchor>
  <xdr:twoCellAnchor editAs="oneCell">
    <xdr:from>
      <xdr:col>4</xdr:col>
      <xdr:colOff>586740</xdr:colOff>
      <xdr:row>316</xdr:row>
      <xdr:rowOff>68580</xdr:rowOff>
    </xdr:from>
    <xdr:to>
      <xdr:col>7</xdr:col>
      <xdr:colOff>975873</xdr:colOff>
      <xdr:row>316</xdr:row>
      <xdr:rowOff>487716</xdr:rowOff>
    </xdr:to>
    <xdr:pic>
      <xdr:nvPicPr>
        <xdr:cNvPr id="61" name="รูปภาพ 60">
          <a:extLst>
            <a:ext uri="{FF2B5EF4-FFF2-40B4-BE49-F238E27FC236}">
              <a16:creationId xmlns:a16="http://schemas.microsoft.com/office/drawing/2014/main" id="{B7D76594-413D-4507-8317-46CEF88D4B0C}"/>
            </a:ext>
          </a:extLst>
        </xdr:cNvPr>
        <xdr:cNvPicPr>
          <a:picLocks noChangeAspect="1"/>
        </xdr:cNvPicPr>
      </xdr:nvPicPr>
      <xdr:blipFill>
        <a:blip xmlns:r="http://schemas.openxmlformats.org/officeDocument/2006/relationships" r:embed="rId60"/>
        <a:stretch>
          <a:fillRect/>
        </a:stretch>
      </xdr:blipFill>
      <xdr:spPr>
        <a:xfrm>
          <a:off x="1562100" y="182285640"/>
          <a:ext cx="5921253" cy="419136"/>
        </a:xfrm>
        <a:prstGeom prst="rect">
          <a:avLst/>
        </a:prstGeom>
      </xdr:spPr>
    </xdr:pic>
    <xdr:clientData/>
  </xdr:twoCellAnchor>
  <xdr:twoCellAnchor editAs="oneCell">
    <xdr:from>
      <xdr:col>4</xdr:col>
      <xdr:colOff>152400</xdr:colOff>
      <xdr:row>321</xdr:row>
      <xdr:rowOff>70385</xdr:rowOff>
    </xdr:from>
    <xdr:to>
      <xdr:col>7</xdr:col>
      <xdr:colOff>1120140</xdr:colOff>
      <xdr:row>321</xdr:row>
      <xdr:rowOff>472439</xdr:rowOff>
    </xdr:to>
    <xdr:pic>
      <xdr:nvPicPr>
        <xdr:cNvPr id="62" name="รูปภาพ 61">
          <a:extLst>
            <a:ext uri="{FF2B5EF4-FFF2-40B4-BE49-F238E27FC236}">
              <a16:creationId xmlns:a16="http://schemas.microsoft.com/office/drawing/2014/main" id="{D57540FC-FA3A-4CFE-BBFA-AC150F17B976}"/>
            </a:ext>
          </a:extLst>
        </xdr:cNvPr>
        <xdr:cNvPicPr>
          <a:picLocks noChangeAspect="1"/>
        </xdr:cNvPicPr>
      </xdr:nvPicPr>
      <xdr:blipFill>
        <a:blip xmlns:r="http://schemas.openxmlformats.org/officeDocument/2006/relationships" r:embed="rId61"/>
        <a:stretch>
          <a:fillRect/>
        </a:stretch>
      </xdr:blipFill>
      <xdr:spPr>
        <a:xfrm>
          <a:off x="1127760" y="184824905"/>
          <a:ext cx="6499860" cy="402054"/>
        </a:xfrm>
        <a:prstGeom prst="rect">
          <a:avLst/>
        </a:prstGeom>
      </xdr:spPr>
    </xdr:pic>
    <xdr:clientData/>
  </xdr:twoCellAnchor>
  <xdr:twoCellAnchor editAs="oneCell">
    <xdr:from>
      <xdr:col>2</xdr:col>
      <xdr:colOff>251460</xdr:colOff>
      <xdr:row>323</xdr:row>
      <xdr:rowOff>144780</xdr:rowOff>
    </xdr:from>
    <xdr:to>
      <xdr:col>4</xdr:col>
      <xdr:colOff>3292152</xdr:colOff>
      <xdr:row>323</xdr:row>
      <xdr:rowOff>373400</xdr:rowOff>
    </xdr:to>
    <xdr:pic>
      <xdr:nvPicPr>
        <xdr:cNvPr id="63" name="รูปภาพ 62">
          <a:extLst>
            <a:ext uri="{FF2B5EF4-FFF2-40B4-BE49-F238E27FC236}">
              <a16:creationId xmlns:a16="http://schemas.microsoft.com/office/drawing/2014/main" id="{E32CECFA-3BFF-451E-BF6F-37BA6C1C2FDC}"/>
            </a:ext>
          </a:extLst>
        </xdr:cNvPr>
        <xdr:cNvPicPr>
          <a:picLocks noChangeAspect="1"/>
        </xdr:cNvPicPr>
      </xdr:nvPicPr>
      <xdr:blipFill>
        <a:blip xmlns:r="http://schemas.openxmlformats.org/officeDocument/2006/relationships" r:embed="rId62"/>
        <a:stretch>
          <a:fillRect/>
        </a:stretch>
      </xdr:blipFill>
      <xdr:spPr>
        <a:xfrm>
          <a:off x="662940" y="185851800"/>
          <a:ext cx="3604572" cy="228620"/>
        </a:xfrm>
        <a:prstGeom prst="rect">
          <a:avLst/>
        </a:prstGeom>
      </xdr:spPr>
    </xdr:pic>
    <xdr:clientData/>
  </xdr:twoCellAnchor>
  <xdr:twoCellAnchor editAs="oneCell">
    <xdr:from>
      <xdr:col>4</xdr:col>
      <xdr:colOff>830580</xdr:colOff>
      <xdr:row>330</xdr:row>
      <xdr:rowOff>91440</xdr:rowOff>
    </xdr:from>
    <xdr:to>
      <xdr:col>8</xdr:col>
      <xdr:colOff>30992</xdr:colOff>
      <xdr:row>331</xdr:row>
      <xdr:rowOff>30537</xdr:rowOff>
    </xdr:to>
    <xdr:pic>
      <xdr:nvPicPr>
        <xdr:cNvPr id="64" name="รูปภาพ 63">
          <a:extLst>
            <a:ext uri="{FF2B5EF4-FFF2-40B4-BE49-F238E27FC236}">
              <a16:creationId xmlns:a16="http://schemas.microsoft.com/office/drawing/2014/main" id="{B63098CC-DB35-44AF-AEBF-840D8BF7B0DF}"/>
            </a:ext>
          </a:extLst>
        </xdr:cNvPr>
        <xdr:cNvPicPr>
          <a:picLocks noChangeAspect="1"/>
        </xdr:cNvPicPr>
      </xdr:nvPicPr>
      <xdr:blipFill>
        <a:blip xmlns:r="http://schemas.openxmlformats.org/officeDocument/2006/relationships" r:embed="rId63"/>
        <a:stretch>
          <a:fillRect/>
        </a:stretch>
      </xdr:blipFill>
      <xdr:spPr>
        <a:xfrm>
          <a:off x="1805940" y="189463680"/>
          <a:ext cx="5913632" cy="655377"/>
        </a:xfrm>
        <a:prstGeom prst="rect">
          <a:avLst/>
        </a:prstGeom>
      </xdr:spPr>
    </xdr:pic>
    <xdr:clientData/>
  </xdr:twoCellAnchor>
  <xdr:twoCellAnchor editAs="oneCell">
    <xdr:from>
      <xdr:col>2</xdr:col>
      <xdr:colOff>198120</xdr:colOff>
      <xdr:row>331</xdr:row>
      <xdr:rowOff>129540</xdr:rowOff>
    </xdr:from>
    <xdr:to>
      <xdr:col>4</xdr:col>
      <xdr:colOff>2354816</xdr:colOff>
      <xdr:row>331</xdr:row>
      <xdr:rowOff>411504</xdr:rowOff>
    </xdr:to>
    <xdr:pic>
      <xdr:nvPicPr>
        <xdr:cNvPr id="65" name="รูปภาพ 64">
          <a:extLst>
            <a:ext uri="{FF2B5EF4-FFF2-40B4-BE49-F238E27FC236}">
              <a16:creationId xmlns:a16="http://schemas.microsoft.com/office/drawing/2014/main" id="{A067BF57-44EA-44AC-815C-302A8E06FD27}"/>
            </a:ext>
          </a:extLst>
        </xdr:cNvPr>
        <xdr:cNvPicPr>
          <a:picLocks noChangeAspect="1"/>
        </xdr:cNvPicPr>
      </xdr:nvPicPr>
      <xdr:blipFill>
        <a:blip xmlns:r="http://schemas.openxmlformats.org/officeDocument/2006/relationships" r:embed="rId64"/>
        <a:stretch>
          <a:fillRect/>
        </a:stretch>
      </xdr:blipFill>
      <xdr:spPr>
        <a:xfrm>
          <a:off x="609600" y="190218060"/>
          <a:ext cx="2720576" cy="281964"/>
        </a:xfrm>
        <a:prstGeom prst="rect">
          <a:avLst/>
        </a:prstGeom>
      </xdr:spPr>
    </xdr:pic>
    <xdr:clientData/>
  </xdr:twoCellAnchor>
  <xdr:twoCellAnchor editAs="oneCell">
    <xdr:from>
      <xdr:col>4</xdr:col>
      <xdr:colOff>22860</xdr:colOff>
      <xdr:row>339</xdr:row>
      <xdr:rowOff>0</xdr:rowOff>
    </xdr:from>
    <xdr:to>
      <xdr:col>7</xdr:col>
      <xdr:colOff>404372</xdr:colOff>
      <xdr:row>339</xdr:row>
      <xdr:rowOff>556308</xdr:rowOff>
    </xdr:to>
    <xdr:pic>
      <xdr:nvPicPr>
        <xdr:cNvPr id="66" name="รูปภาพ 65">
          <a:extLst>
            <a:ext uri="{FF2B5EF4-FFF2-40B4-BE49-F238E27FC236}">
              <a16:creationId xmlns:a16="http://schemas.microsoft.com/office/drawing/2014/main" id="{F720A790-B871-4EDD-95E3-AD9BFFE74851}"/>
            </a:ext>
          </a:extLst>
        </xdr:cNvPr>
        <xdr:cNvPicPr>
          <a:picLocks noChangeAspect="1"/>
        </xdr:cNvPicPr>
      </xdr:nvPicPr>
      <xdr:blipFill>
        <a:blip xmlns:r="http://schemas.openxmlformats.org/officeDocument/2006/relationships" r:embed="rId65"/>
        <a:stretch>
          <a:fillRect/>
        </a:stretch>
      </xdr:blipFill>
      <xdr:spPr>
        <a:xfrm>
          <a:off x="998220" y="194271900"/>
          <a:ext cx="5913632" cy="556308"/>
        </a:xfrm>
        <a:prstGeom prst="rect">
          <a:avLst/>
        </a:prstGeom>
      </xdr:spPr>
    </xdr:pic>
    <xdr:clientData/>
  </xdr:twoCellAnchor>
  <xdr:twoCellAnchor editAs="oneCell">
    <xdr:from>
      <xdr:col>3</xdr:col>
      <xdr:colOff>190500</xdr:colOff>
      <xdr:row>340</xdr:row>
      <xdr:rowOff>68580</xdr:rowOff>
    </xdr:from>
    <xdr:to>
      <xdr:col>4</xdr:col>
      <xdr:colOff>2819652</xdr:colOff>
      <xdr:row>340</xdr:row>
      <xdr:rowOff>350544</xdr:rowOff>
    </xdr:to>
    <xdr:pic>
      <xdr:nvPicPr>
        <xdr:cNvPr id="67" name="รูปภาพ 66">
          <a:extLst>
            <a:ext uri="{FF2B5EF4-FFF2-40B4-BE49-F238E27FC236}">
              <a16:creationId xmlns:a16="http://schemas.microsoft.com/office/drawing/2014/main" id="{57848D55-183E-4BE1-8F2D-EF31E70D9A99}"/>
            </a:ext>
          </a:extLst>
        </xdr:cNvPr>
        <xdr:cNvPicPr>
          <a:picLocks noChangeAspect="1"/>
        </xdr:cNvPicPr>
      </xdr:nvPicPr>
      <xdr:blipFill>
        <a:blip xmlns:r="http://schemas.openxmlformats.org/officeDocument/2006/relationships" r:embed="rId66"/>
        <a:stretch>
          <a:fillRect/>
        </a:stretch>
      </xdr:blipFill>
      <xdr:spPr>
        <a:xfrm>
          <a:off x="883920" y="195056760"/>
          <a:ext cx="2911092" cy="281964"/>
        </a:xfrm>
        <a:prstGeom prst="rect">
          <a:avLst/>
        </a:prstGeom>
      </xdr:spPr>
    </xdr:pic>
    <xdr:clientData/>
  </xdr:twoCellAnchor>
  <xdr:twoCellAnchor editAs="oneCell">
    <xdr:from>
      <xdr:col>4</xdr:col>
      <xdr:colOff>160020</xdr:colOff>
      <xdr:row>346</xdr:row>
      <xdr:rowOff>182880</xdr:rowOff>
    </xdr:from>
    <xdr:to>
      <xdr:col>7</xdr:col>
      <xdr:colOff>152400</xdr:colOff>
      <xdr:row>346</xdr:row>
      <xdr:rowOff>835711</xdr:rowOff>
    </xdr:to>
    <xdr:pic>
      <xdr:nvPicPr>
        <xdr:cNvPr id="68" name="รูปภาพ 67">
          <a:extLst>
            <a:ext uri="{FF2B5EF4-FFF2-40B4-BE49-F238E27FC236}">
              <a16:creationId xmlns:a16="http://schemas.microsoft.com/office/drawing/2014/main" id="{0D4C10DB-C6F2-4069-BAE8-1C59B115E45B}"/>
            </a:ext>
          </a:extLst>
        </xdr:cNvPr>
        <xdr:cNvPicPr>
          <a:picLocks noChangeAspect="1"/>
        </xdr:cNvPicPr>
      </xdr:nvPicPr>
      <xdr:blipFill>
        <a:blip xmlns:r="http://schemas.openxmlformats.org/officeDocument/2006/relationships" r:embed="rId67"/>
        <a:stretch>
          <a:fillRect/>
        </a:stretch>
      </xdr:blipFill>
      <xdr:spPr>
        <a:xfrm>
          <a:off x="1135380" y="198318120"/>
          <a:ext cx="5524500" cy="652831"/>
        </a:xfrm>
        <a:prstGeom prst="rect">
          <a:avLst/>
        </a:prstGeom>
      </xdr:spPr>
    </xdr:pic>
    <xdr:clientData/>
  </xdr:twoCellAnchor>
  <xdr:twoCellAnchor editAs="oneCell">
    <xdr:from>
      <xdr:col>4</xdr:col>
      <xdr:colOff>114300</xdr:colOff>
      <xdr:row>348</xdr:row>
      <xdr:rowOff>53340</xdr:rowOff>
    </xdr:from>
    <xdr:to>
      <xdr:col>5</xdr:col>
      <xdr:colOff>541369</xdr:colOff>
      <xdr:row>348</xdr:row>
      <xdr:rowOff>365787</xdr:rowOff>
    </xdr:to>
    <xdr:pic>
      <xdr:nvPicPr>
        <xdr:cNvPr id="69" name="รูปภาพ 68">
          <a:extLst>
            <a:ext uri="{FF2B5EF4-FFF2-40B4-BE49-F238E27FC236}">
              <a16:creationId xmlns:a16="http://schemas.microsoft.com/office/drawing/2014/main" id="{F09A7229-9AFC-41C3-BCB1-2908F0FB6F83}"/>
            </a:ext>
          </a:extLst>
        </xdr:cNvPr>
        <xdr:cNvPicPr>
          <a:picLocks noChangeAspect="1"/>
        </xdr:cNvPicPr>
      </xdr:nvPicPr>
      <xdr:blipFill>
        <a:blip xmlns:r="http://schemas.openxmlformats.org/officeDocument/2006/relationships" r:embed="rId68"/>
        <a:stretch>
          <a:fillRect/>
        </a:stretch>
      </xdr:blipFill>
      <xdr:spPr>
        <a:xfrm>
          <a:off x="1089660" y="199384920"/>
          <a:ext cx="4023709" cy="312447"/>
        </a:xfrm>
        <a:prstGeom prst="rect">
          <a:avLst/>
        </a:prstGeom>
      </xdr:spPr>
    </xdr:pic>
    <xdr:clientData/>
  </xdr:twoCellAnchor>
  <xdr:twoCellAnchor editAs="oneCell">
    <xdr:from>
      <xdr:col>4</xdr:col>
      <xdr:colOff>167640</xdr:colOff>
      <xdr:row>356</xdr:row>
      <xdr:rowOff>83820</xdr:rowOff>
    </xdr:from>
    <xdr:to>
      <xdr:col>7</xdr:col>
      <xdr:colOff>594876</xdr:colOff>
      <xdr:row>356</xdr:row>
      <xdr:rowOff>510577</xdr:rowOff>
    </xdr:to>
    <xdr:pic>
      <xdr:nvPicPr>
        <xdr:cNvPr id="70" name="รูปภาพ 69">
          <a:extLst>
            <a:ext uri="{FF2B5EF4-FFF2-40B4-BE49-F238E27FC236}">
              <a16:creationId xmlns:a16="http://schemas.microsoft.com/office/drawing/2014/main" id="{E0D465D2-3FCB-4791-8C59-3BEE643DC8A6}"/>
            </a:ext>
          </a:extLst>
        </xdr:cNvPr>
        <xdr:cNvPicPr>
          <a:picLocks noChangeAspect="1"/>
        </xdr:cNvPicPr>
      </xdr:nvPicPr>
      <xdr:blipFill>
        <a:blip xmlns:r="http://schemas.openxmlformats.org/officeDocument/2006/relationships" r:embed="rId69"/>
        <a:stretch>
          <a:fillRect/>
        </a:stretch>
      </xdr:blipFill>
      <xdr:spPr>
        <a:xfrm>
          <a:off x="1143000" y="203659740"/>
          <a:ext cx="5959356" cy="426757"/>
        </a:xfrm>
        <a:prstGeom prst="rect">
          <a:avLst/>
        </a:prstGeom>
      </xdr:spPr>
    </xdr:pic>
    <xdr:clientData/>
  </xdr:twoCellAnchor>
  <xdr:twoCellAnchor editAs="oneCell">
    <xdr:from>
      <xdr:col>4</xdr:col>
      <xdr:colOff>22860</xdr:colOff>
      <xdr:row>357</xdr:row>
      <xdr:rowOff>15240</xdr:rowOff>
    </xdr:from>
    <xdr:to>
      <xdr:col>4</xdr:col>
      <xdr:colOff>2941573</xdr:colOff>
      <xdr:row>357</xdr:row>
      <xdr:rowOff>266722</xdr:rowOff>
    </xdr:to>
    <xdr:pic>
      <xdr:nvPicPr>
        <xdr:cNvPr id="71" name="รูปภาพ 70">
          <a:extLst>
            <a:ext uri="{FF2B5EF4-FFF2-40B4-BE49-F238E27FC236}">
              <a16:creationId xmlns:a16="http://schemas.microsoft.com/office/drawing/2014/main" id="{0773ACB1-4B58-4D9E-88F7-EA5645C0CA75}"/>
            </a:ext>
          </a:extLst>
        </xdr:cNvPr>
        <xdr:cNvPicPr>
          <a:picLocks noChangeAspect="1"/>
        </xdr:cNvPicPr>
      </xdr:nvPicPr>
      <xdr:blipFill>
        <a:blip xmlns:r="http://schemas.openxmlformats.org/officeDocument/2006/relationships" r:embed="rId70"/>
        <a:stretch>
          <a:fillRect/>
        </a:stretch>
      </xdr:blipFill>
      <xdr:spPr>
        <a:xfrm>
          <a:off x="998220" y="204551280"/>
          <a:ext cx="2918713" cy="251482"/>
        </a:xfrm>
        <a:prstGeom prst="rect">
          <a:avLst/>
        </a:prstGeom>
      </xdr:spPr>
    </xdr:pic>
    <xdr:clientData/>
  </xdr:twoCellAnchor>
  <xdr:twoCellAnchor editAs="oneCell">
    <xdr:from>
      <xdr:col>4</xdr:col>
      <xdr:colOff>0</xdr:colOff>
      <xdr:row>366</xdr:row>
      <xdr:rowOff>0</xdr:rowOff>
    </xdr:from>
    <xdr:to>
      <xdr:col>7</xdr:col>
      <xdr:colOff>465340</xdr:colOff>
      <xdr:row>366</xdr:row>
      <xdr:rowOff>708721</xdr:rowOff>
    </xdr:to>
    <xdr:pic>
      <xdr:nvPicPr>
        <xdr:cNvPr id="72" name="รูปภาพ 71">
          <a:extLst>
            <a:ext uri="{FF2B5EF4-FFF2-40B4-BE49-F238E27FC236}">
              <a16:creationId xmlns:a16="http://schemas.microsoft.com/office/drawing/2014/main" id="{A8CC946E-1999-4EF8-B7C5-8BA556D3478C}"/>
            </a:ext>
          </a:extLst>
        </xdr:cNvPr>
        <xdr:cNvPicPr>
          <a:picLocks noChangeAspect="1"/>
        </xdr:cNvPicPr>
      </xdr:nvPicPr>
      <xdr:blipFill>
        <a:blip xmlns:r="http://schemas.openxmlformats.org/officeDocument/2006/relationships" r:embed="rId71"/>
        <a:stretch>
          <a:fillRect/>
        </a:stretch>
      </xdr:blipFill>
      <xdr:spPr>
        <a:xfrm>
          <a:off x="975360" y="209329020"/>
          <a:ext cx="5997460" cy="708721"/>
        </a:xfrm>
        <a:prstGeom prst="rect">
          <a:avLst/>
        </a:prstGeom>
      </xdr:spPr>
    </xdr:pic>
    <xdr:clientData/>
  </xdr:twoCellAnchor>
  <xdr:twoCellAnchor editAs="oneCell">
    <xdr:from>
      <xdr:col>4</xdr:col>
      <xdr:colOff>152400</xdr:colOff>
      <xdr:row>368</xdr:row>
      <xdr:rowOff>60960</xdr:rowOff>
    </xdr:from>
    <xdr:to>
      <xdr:col>7</xdr:col>
      <xdr:colOff>549154</xdr:colOff>
      <xdr:row>368</xdr:row>
      <xdr:rowOff>571544</xdr:rowOff>
    </xdr:to>
    <xdr:pic>
      <xdr:nvPicPr>
        <xdr:cNvPr id="73" name="รูปภาพ 72">
          <a:extLst>
            <a:ext uri="{FF2B5EF4-FFF2-40B4-BE49-F238E27FC236}">
              <a16:creationId xmlns:a16="http://schemas.microsoft.com/office/drawing/2014/main" id="{E9616D71-7E84-47E4-A82C-50B2879AE8CB}"/>
            </a:ext>
          </a:extLst>
        </xdr:cNvPr>
        <xdr:cNvPicPr>
          <a:picLocks noChangeAspect="1"/>
        </xdr:cNvPicPr>
      </xdr:nvPicPr>
      <xdr:blipFill>
        <a:blip xmlns:r="http://schemas.openxmlformats.org/officeDocument/2006/relationships" r:embed="rId72"/>
        <a:stretch>
          <a:fillRect/>
        </a:stretch>
      </xdr:blipFill>
      <xdr:spPr>
        <a:xfrm>
          <a:off x="1127760" y="210586320"/>
          <a:ext cx="5928874" cy="510584"/>
        </a:xfrm>
        <a:prstGeom prst="rect">
          <a:avLst/>
        </a:prstGeom>
      </xdr:spPr>
    </xdr:pic>
    <xdr:clientData/>
  </xdr:twoCellAnchor>
  <xdr:twoCellAnchor editAs="oneCell">
    <xdr:from>
      <xdr:col>4</xdr:col>
      <xdr:colOff>1485900</xdr:colOff>
      <xdr:row>371</xdr:row>
      <xdr:rowOff>495300</xdr:rowOff>
    </xdr:from>
    <xdr:to>
      <xdr:col>8</xdr:col>
      <xdr:colOff>663450</xdr:colOff>
      <xdr:row>372</xdr:row>
      <xdr:rowOff>556310</xdr:rowOff>
    </xdr:to>
    <xdr:pic>
      <xdr:nvPicPr>
        <xdr:cNvPr id="74" name="รูปภาพ 73">
          <a:extLst>
            <a:ext uri="{FF2B5EF4-FFF2-40B4-BE49-F238E27FC236}">
              <a16:creationId xmlns:a16="http://schemas.microsoft.com/office/drawing/2014/main" id="{DA22B8D4-FA63-4580-A269-658781322229}"/>
            </a:ext>
          </a:extLst>
        </xdr:cNvPr>
        <xdr:cNvPicPr>
          <a:picLocks noChangeAspect="1"/>
        </xdr:cNvPicPr>
      </xdr:nvPicPr>
      <xdr:blipFill>
        <a:blip xmlns:r="http://schemas.openxmlformats.org/officeDocument/2006/relationships" r:embed="rId73"/>
        <a:stretch>
          <a:fillRect/>
        </a:stretch>
      </xdr:blipFill>
      <xdr:spPr>
        <a:xfrm>
          <a:off x="2461260" y="212796120"/>
          <a:ext cx="5890770" cy="579170"/>
        </a:xfrm>
        <a:prstGeom prst="rect">
          <a:avLst/>
        </a:prstGeom>
      </xdr:spPr>
    </xdr:pic>
    <xdr:clientData/>
  </xdr:twoCellAnchor>
  <xdr:twoCellAnchor editAs="oneCell">
    <xdr:from>
      <xdr:col>4</xdr:col>
      <xdr:colOff>251460</xdr:colOff>
      <xdr:row>383</xdr:row>
      <xdr:rowOff>38100</xdr:rowOff>
    </xdr:from>
    <xdr:to>
      <xdr:col>7</xdr:col>
      <xdr:colOff>610110</xdr:colOff>
      <xdr:row>383</xdr:row>
      <xdr:rowOff>693477</xdr:rowOff>
    </xdr:to>
    <xdr:pic>
      <xdr:nvPicPr>
        <xdr:cNvPr id="75" name="รูปภาพ 74">
          <a:extLst>
            <a:ext uri="{FF2B5EF4-FFF2-40B4-BE49-F238E27FC236}">
              <a16:creationId xmlns:a16="http://schemas.microsoft.com/office/drawing/2014/main" id="{CCE4B0CE-82CD-4A41-BC34-558E6AF5A04F}"/>
            </a:ext>
          </a:extLst>
        </xdr:cNvPr>
        <xdr:cNvPicPr>
          <a:picLocks noChangeAspect="1"/>
        </xdr:cNvPicPr>
      </xdr:nvPicPr>
      <xdr:blipFill>
        <a:blip xmlns:r="http://schemas.openxmlformats.org/officeDocument/2006/relationships" r:embed="rId74"/>
        <a:stretch>
          <a:fillRect/>
        </a:stretch>
      </xdr:blipFill>
      <xdr:spPr>
        <a:xfrm>
          <a:off x="1226820" y="218549220"/>
          <a:ext cx="5890770" cy="655377"/>
        </a:xfrm>
        <a:prstGeom prst="rect">
          <a:avLst/>
        </a:prstGeom>
      </xdr:spPr>
    </xdr:pic>
    <xdr:clientData/>
  </xdr:twoCellAnchor>
  <xdr:twoCellAnchor editAs="oneCell">
    <xdr:from>
      <xdr:col>4</xdr:col>
      <xdr:colOff>220980</xdr:colOff>
      <xdr:row>388</xdr:row>
      <xdr:rowOff>106680</xdr:rowOff>
    </xdr:from>
    <xdr:to>
      <xdr:col>7</xdr:col>
      <xdr:colOff>671078</xdr:colOff>
      <xdr:row>388</xdr:row>
      <xdr:rowOff>731574</xdr:rowOff>
    </xdr:to>
    <xdr:pic>
      <xdr:nvPicPr>
        <xdr:cNvPr id="76" name="รูปภาพ 75">
          <a:extLst>
            <a:ext uri="{FF2B5EF4-FFF2-40B4-BE49-F238E27FC236}">
              <a16:creationId xmlns:a16="http://schemas.microsoft.com/office/drawing/2014/main" id="{76506471-9865-43E2-93B1-DDE4A645535D}"/>
            </a:ext>
          </a:extLst>
        </xdr:cNvPr>
        <xdr:cNvPicPr>
          <a:picLocks noChangeAspect="1"/>
        </xdr:cNvPicPr>
      </xdr:nvPicPr>
      <xdr:blipFill>
        <a:blip xmlns:r="http://schemas.openxmlformats.org/officeDocument/2006/relationships" r:embed="rId75"/>
        <a:stretch>
          <a:fillRect/>
        </a:stretch>
      </xdr:blipFill>
      <xdr:spPr>
        <a:xfrm>
          <a:off x="1196340" y="221612460"/>
          <a:ext cx="5982218" cy="624894"/>
        </a:xfrm>
        <a:prstGeom prst="rect">
          <a:avLst/>
        </a:prstGeom>
      </xdr:spPr>
    </xdr:pic>
    <xdr:clientData/>
  </xdr:twoCellAnchor>
  <xdr:twoCellAnchor editAs="oneCell">
    <xdr:from>
      <xdr:col>4</xdr:col>
      <xdr:colOff>304800</xdr:colOff>
      <xdr:row>399</xdr:row>
      <xdr:rowOff>15240</xdr:rowOff>
    </xdr:from>
    <xdr:to>
      <xdr:col>7</xdr:col>
      <xdr:colOff>693933</xdr:colOff>
      <xdr:row>399</xdr:row>
      <xdr:rowOff>792547</xdr:rowOff>
    </xdr:to>
    <xdr:pic>
      <xdr:nvPicPr>
        <xdr:cNvPr id="77" name="รูปภาพ 76">
          <a:extLst>
            <a:ext uri="{FF2B5EF4-FFF2-40B4-BE49-F238E27FC236}">
              <a16:creationId xmlns:a16="http://schemas.microsoft.com/office/drawing/2014/main" id="{B911A92E-C1E8-4EF2-B8A2-C0FD223E872D}"/>
            </a:ext>
          </a:extLst>
        </xdr:cNvPr>
        <xdr:cNvPicPr>
          <a:picLocks noChangeAspect="1"/>
        </xdr:cNvPicPr>
      </xdr:nvPicPr>
      <xdr:blipFill>
        <a:blip xmlns:r="http://schemas.openxmlformats.org/officeDocument/2006/relationships" r:embed="rId76"/>
        <a:stretch>
          <a:fillRect/>
        </a:stretch>
      </xdr:blipFill>
      <xdr:spPr>
        <a:xfrm>
          <a:off x="1280160" y="227373180"/>
          <a:ext cx="5921253" cy="777307"/>
        </a:xfrm>
        <a:prstGeom prst="rect">
          <a:avLst/>
        </a:prstGeom>
      </xdr:spPr>
    </xdr:pic>
    <xdr:clientData/>
  </xdr:twoCellAnchor>
  <xdr:twoCellAnchor editAs="oneCell">
    <xdr:from>
      <xdr:col>4</xdr:col>
      <xdr:colOff>419100</xdr:colOff>
      <xdr:row>405</xdr:row>
      <xdr:rowOff>190500</xdr:rowOff>
    </xdr:from>
    <xdr:to>
      <xdr:col>7</xdr:col>
      <xdr:colOff>792992</xdr:colOff>
      <xdr:row>405</xdr:row>
      <xdr:rowOff>838256</xdr:rowOff>
    </xdr:to>
    <xdr:pic>
      <xdr:nvPicPr>
        <xdr:cNvPr id="78" name="รูปภาพ 77">
          <a:extLst>
            <a:ext uri="{FF2B5EF4-FFF2-40B4-BE49-F238E27FC236}">
              <a16:creationId xmlns:a16="http://schemas.microsoft.com/office/drawing/2014/main" id="{09A5CFFB-88E5-4AB7-8CFC-FBA6B9E5A256}"/>
            </a:ext>
          </a:extLst>
        </xdr:cNvPr>
        <xdr:cNvPicPr>
          <a:picLocks noChangeAspect="1"/>
        </xdr:cNvPicPr>
      </xdr:nvPicPr>
      <xdr:blipFill>
        <a:blip xmlns:r="http://schemas.openxmlformats.org/officeDocument/2006/relationships" r:embed="rId77"/>
        <a:stretch>
          <a:fillRect/>
        </a:stretch>
      </xdr:blipFill>
      <xdr:spPr>
        <a:xfrm>
          <a:off x="1394460" y="230710740"/>
          <a:ext cx="5906012" cy="647756"/>
        </a:xfrm>
        <a:prstGeom prst="rect">
          <a:avLst/>
        </a:prstGeom>
      </xdr:spPr>
    </xdr:pic>
    <xdr:clientData/>
  </xdr:twoCellAnchor>
  <xdr:twoCellAnchor editAs="oneCell">
    <xdr:from>
      <xdr:col>4</xdr:col>
      <xdr:colOff>754380</xdr:colOff>
      <xdr:row>411</xdr:row>
      <xdr:rowOff>190500</xdr:rowOff>
    </xdr:from>
    <xdr:to>
      <xdr:col>7</xdr:col>
      <xdr:colOff>1105410</xdr:colOff>
      <xdr:row>411</xdr:row>
      <xdr:rowOff>693464</xdr:rowOff>
    </xdr:to>
    <xdr:pic>
      <xdr:nvPicPr>
        <xdr:cNvPr id="79" name="รูปภาพ 78">
          <a:extLst>
            <a:ext uri="{FF2B5EF4-FFF2-40B4-BE49-F238E27FC236}">
              <a16:creationId xmlns:a16="http://schemas.microsoft.com/office/drawing/2014/main" id="{4608109B-69E2-4F29-81E2-37947B6F6259}"/>
            </a:ext>
          </a:extLst>
        </xdr:cNvPr>
        <xdr:cNvPicPr>
          <a:picLocks noChangeAspect="1"/>
        </xdr:cNvPicPr>
      </xdr:nvPicPr>
      <xdr:blipFill>
        <a:blip xmlns:r="http://schemas.openxmlformats.org/officeDocument/2006/relationships" r:embed="rId78"/>
        <a:stretch>
          <a:fillRect/>
        </a:stretch>
      </xdr:blipFill>
      <xdr:spPr>
        <a:xfrm>
          <a:off x="1729740" y="233644440"/>
          <a:ext cx="5883150" cy="502964"/>
        </a:xfrm>
        <a:prstGeom prst="rect">
          <a:avLst/>
        </a:prstGeom>
      </xdr:spPr>
    </xdr:pic>
    <xdr:clientData/>
  </xdr:twoCellAnchor>
  <xdr:twoCellAnchor editAs="oneCell">
    <xdr:from>
      <xdr:col>2</xdr:col>
      <xdr:colOff>213360</xdr:colOff>
      <xdr:row>413</xdr:row>
      <xdr:rowOff>99060</xdr:rowOff>
    </xdr:from>
    <xdr:to>
      <xdr:col>4</xdr:col>
      <xdr:colOff>2865399</xdr:colOff>
      <xdr:row>413</xdr:row>
      <xdr:rowOff>449610</xdr:rowOff>
    </xdr:to>
    <xdr:pic>
      <xdr:nvPicPr>
        <xdr:cNvPr id="80" name="รูปภาพ 79">
          <a:extLst>
            <a:ext uri="{FF2B5EF4-FFF2-40B4-BE49-F238E27FC236}">
              <a16:creationId xmlns:a16="http://schemas.microsoft.com/office/drawing/2014/main" id="{E3870CBE-C49D-46E0-8686-CD75F18976E1}"/>
            </a:ext>
          </a:extLst>
        </xdr:cNvPr>
        <xdr:cNvPicPr>
          <a:picLocks noChangeAspect="1"/>
        </xdr:cNvPicPr>
      </xdr:nvPicPr>
      <xdr:blipFill>
        <a:blip xmlns:r="http://schemas.openxmlformats.org/officeDocument/2006/relationships" r:embed="rId79"/>
        <a:stretch>
          <a:fillRect/>
        </a:stretch>
      </xdr:blipFill>
      <xdr:spPr>
        <a:xfrm>
          <a:off x="624840" y="234665520"/>
          <a:ext cx="3215919" cy="350550"/>
        </a:xfrm>
        <a:prstGeom prst="rect">
          <a:avLst/>
        </a:prstGeom>
      </xdr:spPr>
    </xdr:pic>
    <xdr:clientData/>
  </xdr:twoCellAnchor>
  <xdr:twoCellAnchor editAs="oneCell">
    <xdr:from>
      <xdr:col>4</xdr:col>
      <xdr:colOff>556260</xdr:colOff>
      <xdr:row>420</xdr:row>
      <xdr:rowOff>198120</xdr:rowOff>
    </xdr:from>
    <xdr:to>
      <xdr:col>7</xdr:col>
      <xdr:colOff>983496</xdr:colOff>
      <xdr:row>420</xdr:row>
      <xdr:rowOff>632498</xdr:rowOff>
    </xdr:to>
    <xdr:pic>
      <xdr:nvPicPr>
        <xdr:cNvPr id="81" name="รูปภาพ 80">
          <a:extLst>
            <a:ext uri="{FF2B5EF4-FFF2-40B4-BE49-F238E27FC236}">
              <a16:creationId xmlns:a16="http://schemas.microsoft.com/office/drawing/2014/main" id="{4A439B90-ADB3-40B1-9524-9A078055E1CE}"/>
            </a:ext>
          </a:extLst>
        </xdr:cNvPr>
        <xdr:cNvPicPr>
          <a:picLocks noChangeAspect="1"/>
        </xdr:cNvPicPr>
      </xdr:nvPicPr>
      <xdr:blipFill>
        <a:blip xmlns:r="http://schemas.openxmlformats.org/officeDocument/2006/relationships" r:embed="rId80"/>
        <a:stretch>
          <a:fillRect/>
        </a:stretch>
      </xdr:blipFill>
      <xdr:spPr>
        <a:xfrm>
          <a:off x="1531620" y="238490760"/>
          <a:ext cx="5959356" cy="434378"/>
        </a:xfrm>
        <a:prstGeom prst="rect">
          <a:avLst/>
        </a:prstGeom>
      </xdr:spPr>
    </xdr:pic>
    <xdr:clientData/>
  </xdr:twoCellAnchor>
  <xdr:twoCellAnchor editAs="oneCell">
    <xdr:from>
      <xdr:col>4</xdr:col>
      <xdr:colOff>53340</xdr:colOff>
      <xdr:row>421</xdr:row>
      <xdr:rowOff>45720</xdr:rowOff>
    </xdr:from>
    <xdr:to>
      <xdr:col>4</xdr:col>
      <xdr:colOff>2888226</xdr:colOff>
      <xdr:row>421</xdr:row>
      <xdr:rowOff>327684</xdr:rowOff>
    </xdr:to>
    <xdr:pic>
      <xdr:nvPicPr>
        <xdr:cNvPr id="82" name="รูปภาพ 81">
          <a:extLst>
            <a:ext uri="{FF2B5EF4-FFF2-40B4-BE49-F238E27FC236}">
              <a16:creationId xmlns:a16="http://schemas.microsoft.com/office/drawing/2014/main" id="{1B09C221-F9C5-44CE-87D6-4F63F283CFA9}"/>
            </a:ext>
          </a:extLst>
        </xdr:cNvPr>
        <xdr:cNvPicPr>
          <a:picLocks noChangeAspect="1"/>
        </xdr:cNvPicPr>
      </xdr:nvPicPr>
      <xdr:blipFill>
        <a:blip xmlns:r="http://schemas.openxmlformats.org/officeDocument/2006/relationships" r:embed="rId81"/>
        <a:stretch>
          <a:fillRect/>
        </a:stretch>
      </xdr:blipFill>
      <xdr:spPr>
        <a:xfrm>
          <a:off x="1028700" y="239214660"/>
          <a:ext cx="2834886" cy="281964"/>
        </a:xfrm>
        <a:prstGeom prst="rect">
          <a:avLst/>
        </a:prstGeom>
      </xdr:spPr>
    </xdr:pic>
    <xdr:clientData/>
  </xdr:twoCellAnchor>
  <xdr:twoCellAnchor editAs="oneCell">
    <xdr:from>
      <xdr:col>4</xdr:col>
      <xdr:colOff>1013460</xdr:colOff>
      <xdr:row>426</xdr:row>
      <xdr:rowOff>106680</xdr:rowOff>
    </xdr:from>
    <xdr:to>
      <xdr:col>8</xdr:col>
      <xdr:colOff>282458</xdr:colOff>
      <xdr:row>426</xdr:row>
      <xdr:rowOff>678230</xdr:rowOff>
    </xdr:to>
    <xdr:pic>
      <xdr:nvPicPr>
        <xdr:cNvPr id="83" name="รูปภาพ 82">
          <a:extLst>
            <a:ext uri="{FF2B5EF4-FFF2-40B4-BE49-F238E27FC236}">
              <a16:creationId xmlns:a16="http://schemas.microsoft.com/office/drawing/2014/main" id="{FA8D0D04-C4B7-4517-AC98-64D8D7A25517}"/>
            </a:ext>
          </a:extLst>
        </xdr:cNvPr>
        <xdr:cNvPicPr>
          <a:picLocks noChangeAspect="1"/>
        </xdr:cNvPicPr>
      </xdr:nvPicPr>
      <xdr:blipFill>
        <a:blip xmlns:r="http://schemas.openxmlformats.org/officeDocument/2006/relationships" r:embed="rId82"/>
        <a:stretch>
          <a:fillRect/>
        </a:stretch>
      </xdr:blipFill>
      <xdr:spPr>
        <a:xfrm>
          <a:off x="1988820" y="241950240"/>
          <a:ext cx="5982218" cy="571550"/>
        </a:xfrm>
        <a:prstGeom prst="rect">
          <a:avLst/>
        </a:prstGeom>
      </xdr:spPr>
    </xdr:pic>
    <xdr:clientData/>
  </xdr:twoCellAnchor>
  <xdr:oneCellAnchor>
    <xdr:from>
      <xdr:col>2</xdr:col>
      <xdr:colOff>213360</xdr:colOff>
      <xdr:row>428</xdr:row>
      <xdr:rowOff>99060</xdr:rowOff>
    </xdr:from>
    <xdr:ext cx="3215919" cy="350550"/>
    <xdr:pic>
      <xdr:nvPicPr>
        <xdr:cNvPr id="84" name="รูปภาพ 83">
          <a:extLst>
            <a:ext uri="{FF2B5EF4-FFF2-40B4-BE49-F238E27FC236}">
              <a16:creationId xmlns:a16="http://schemas.microsoft.com/office/drawing/2014/main" id="{D951F2D6-F30A-4C5C-988D-933EE28D4FE2}"/>
            </a:ext>
          </a:extLst>
        </xdr:cNvPr>
        <xdr:cNvPicPr>
          <a:picLocks noChangeAspect="1"/>
        </xdr:cNvPicPr>
      </xdr:nvPicPr>
      <xdr:blipFill>
        <a:blip xmlns:r="http://schemas.openxmlformats.org/officeDocument/2006/relationships" r:embed="rId79"/>
        <a:stretch>
          <a:fillRect/>
        </a:stretch>
      </xdr:blipFill>
      <xdr:spPr>
        <a:xfrm>
          <a:off x="624840" y="243055140"/>
          <a:ext cx="3215919" cy="350550"/>
        </a:xfrm>
        <a:prstGeom prst="rect">
          <a:avLst/>
        </a:prstGeom>
      </xdr:spPr>
    </xdr:pic>
    <xdr:clientData/>
  </xdr:oneCellAnchor>
  <xdr:oneCellAnchor>
    <xdr:from>
      <xdr:col>3</xdr:col>
      <xdr:colOff>7620</xdr:colOff>
      <xdr:row>429</xdr:row>
      <xdr:rowOff>114300</xdr:rowOff>
    </xdr:from>
    <xdr:ext cx="2834886" cy="281964"/>
    <xdr:pic>
      <xdr:nvPicPr>
        <xdr:cNvPr id="85" name="รูปภาพ 84">
          <a:extLst>
            <a:ext uri="{FF2B5EF4-FFF2-40B4-BE49-F238E27FC236}">
              <a16:creationId xmlns:a16="http://schemas.microsoft.com/office/drawing/2014/main" id="{2495A030-77CC-4E29-BC8F-41F63C3EF53B}"/>
            </a:ext>
          </a:extLst>
        </xdr:cNvPr>
        <xdr:cNvPicPr>
          <a:picLocks noChangeAspect="1"/>
        </xdr:cNvPicPr>
      </xdr:nvPicPr>
      <xdr:blipFill>
        <a:blip xmlns:r="http://schemas.openxmlformats.org/officeDocument/2006/relationships" r:embed="rId81"/>
        <a:stretch>
          <a:fillRect/>
        </a:stretch>
      </xdr:blipFill>
      <xdr:spPr>
        <a:xfrm>
          <a:off x="701040" y="243626640"/>
          <a:ext cx="2834886" cy="281964"/>
        </a:xfrm>
        <a:prstGeom prst="rect">
          <a:avLst/>
        </a:prstGeom>
      </xdr:spPr>
    </xdr:pic>
    <xdr:clientData/>
  </xdr:oneCellAnchor>
  <xdr:twoCellAnchor editAs="oneCell">
    <xdr:from>
      <xdr:col>4</xdr:col>
      <xdr:colOff>220980</xdr:colOff>
      <xdr:row>434</xdr:row>
      <xdr:rowOff>38100</xdr:rowOff>
    </xdr:from>
    <xdr:to>
      <xdr:col>7</xdr:col>
      <xdr:colOff>678699</xdr:colOff>
      <xdr:row>434</xdr:row>
      <xdr:rowOff>579167</xdr:rowOff>
    </xdr:to>
    <xdr:pic>
      <xdr:nvPicPr>
        <xdr:cNvPr id="86" name="รูปภาพ 85">
          <a:extLst>
            <a:ext uri="{FF2B5EF4-FFF2-40B4-BE49-F238E27FC236}">
              <a16:creationId xmlns:a16="http://schemas.microsoft.com/office/drawing/2014/main" id="{9937AB1C-0AD1-494C-BD50-E09A7C7D0D20}"/>
            </a:ext>
          </a:extLst>
        </xdr:cNvPr>
        <xdr:cNvPicPr>
          <a:picLocks noChangeAspect="1"/>
        </xdr:cNvPicPr>
      </xdr:nvPicPr>
      <xdr:blipFill>
        <a:blip xmlns:r="http://schemas.openxmlformats.org/officeDocument/2006/relationships" r:embed="rId83"/>
        <a:stretch>
          <a:fillRect/>
        </a:stretch>
      </xdr:blipFill>
      <xdr:spPr>
        <a:xfrm>
          <a:off x="1196340" y="246225060"/>
          <a:ext cx="5989839" cy="541067"/>
        </a:xfrm>
        <a:prstGeom prst="rect">
          <a:avLst/>
        </a:prstGeom>
      </xdr:spPr>
    </xdr:pic>
    <xdr:clientData/>
  </xdr:twoCellAnchor>
  <xdr:twoCellAnchor editAs="oneCell">
    <xdr:from>
      <xdr:col>4</xdr:col>
      <xdr:colOff>1059180</xdr:colOff>
      <xdr:row>440</xdr:row>
      <xdr:rowOff>53340</xdr:rowOff>
    </xdr:from>
    <xdr:to>
      <xdr:col>8</xdr:col>
      <xdr:colOff>183386</xdr:colOff>
      <xdr:row>440</xdr:row>
      <xdr:rowOff>723958</xdr:rowOff>
    </xdr:to>
    <xdr:pic>
      <xdr:nvPicPr>
        <xdr:cNvPr id="87" name="รูปภาพ 86">
          <a:extLst>
            <a:ext uri="{FF2B5EF4-FFF2-40B4-BE49-F238E27FC236}">
              <a16:creationId xmlns:a16="http://schemas.microsoft.com/office/drawing/2014/main" id="{C8335245-F6E1-4538-97E3-0AC9602F88A5}"/>
            </a:ext>
          </a:extLst>
        </xdr:cNvPr>
        <xdr:cNvPicPr>
          <a:picLocks noChangeAspect="1"/>
        </xdr:cNvPicPr>
      </xdr:nvPicPr>
      <xdr:blipFill>
        <a:blip xmlns:r="http://schemas.openxmlformats.org/officeDocument/2006/relationships" r:embed="rId84"/>
        <a:stretch>
          <a:fillRect/>
        </a:stretch>
      </xdr:blipFill>
      <xdr:spPr>
        <a:xfrm>
          <a:off x="2034540" y="249174000"/>
          <a:ext cx="5837426" cy="670618"/>
        </a:xfrm>
        <a:prstGeom prst="rect">
          <a:avLst/>
        </a:prstGeom>
      </xdr:spPr>
    </xdr:pic>
    <xdr:clientData/>
  </xdr:twoCellAnchor>
  <xdr:twoCellAnchor editAs="oneCell">
    <xdr:from>
      <xdr:col>4</xdr:col>
      <xdr:colOff>137160</xdr:colOff>
      <xdr:row>448</xdr:row>
      <xdr:rowOff>15240</xdr:rowOff>
    </xdr:from>
    <xdr:to>
      <xdr:col>7</xdr:col>
      <xdr:colOff>450087</xdr:colOff>
      <xdr:row>448</xdr:row>
      <xdr:rowOff>754444</xdr:rowOff>
    </xdr:to>
    <xdr:pic>
      <xdr:nvPicPr>
        <xdr:cNvPr id="88" name="รูปภาพ 87">
          <a:extLst>
            <a:ext uri="{FF2B5EF4-FFF2-40B4-BE49-F238E27FC236}">
              <a16:creationId xmlns:a16="http://schemas.microsoft.com/office/drawing/2014/main" id="{7D1C7169-EC1C-4AA9-AB84-193FF2E6B9D0}"/>
            </a:ext>
          </a:extLst>
        </xdr:cNvPr>
        <xdr:cNvPicPr>
          <a:picLocks noChangeAspect="1"/>
        </xdr:cNvPicPr>
      </xdr:nvPicPr>
      <xdr:blipFill>
        <a:blip xmlns:r="http://schemas.openxmlformats.org/officeDocument/2006/relationships" r:embed="rId85"/>
        <a:stretch>
          <a:fillRect/>
        </a:stretch>
      </xdr:blipFill>
      <xdr:spPr>
        <a:xfrm>
          <a:off x="1112520" y="252839220"/>
          <a:ext cx="5845047" cy="739204"/>
        </a:xfrm>
        <a:prstGeom prst="rect">
          <a:avLst/>
        </a:prstGeom>
      </xdr:spPr>
    </xdr:pic>
    <xdr:clientData/>
  </xdr:twoCellAnchor>
  <xdr:twoCellAnchor editAs="oneCell">
    <xdr:from>
      <xdr:col>4</xdr:col>
      <xdr:colOff>274320</xdr:colOff>
      <xdr:row>454</xdr:row>
      <xdr:rowOff>22860</xdr:rowOff>
    </xdr:from>
    <xdr:to>
      <xdr:col>7</xdr:col>
      <xdr:colOff>701556</xdr:colOff>
      <xdr:row>454</xdr:row>
      <xdr:rowOff>1066890</xdr:rowOff>
    </xdr:to>
    <xdr:pic>
      <xdr:nvPicPr>
        <xdr:cNvPr id="89" name="รูปภาพ 88">
          <a:extLst>
            <a:ext uri="{FF2B5EF4-FFF2-40B4-BE49-F238E27FC236}">
              <a16:creationId xmlns:a16="http://schemas.microsoft.com/office/drawing/2014/main" id="{68563F7F-03EF-4B6F-8315-870195204E54}"/>
            </a:ext>
          </a:extLst>
        </xdr:cNvPr>
        <xdr:cNvPicPr>
          <a:picLocks noChangeAspect="1"/>
        </xdr:cNvPicPr>
      </xdr:nvPicPr>
      <xdr:blipFill>
        <a:blip xmlns:r="http://schemas.openxmlformats.org/officeDocument/2006/relationships" r:embed="rId86"/>
        <a:stretch>
          <a:fillRect/>
        </a:stretch>
      </xdr:blipFill>
      <xdr:spPr>
        <a:xfrm>
          <a:off x="1249680" y="256077720"/>
          <a:ext cx="5959356" cy="10440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228600</xdr:colOff>
      <xdr:row>10</xdr:row>
      <xdr:rowOff>19050</xdr:rowOff>
    </xdr:from>
    <xdr:to>
      <xdr:col>6</xdr:col>
      <xdr:colOff>1232382</xdr:colOff>
      <xdr:row>10</xdr:row>
      <xdr:rowOff>575358</xdr:rowOff>
    </xdr:to>
    <xdr:pic>
      <xdr:nvPicPr>
        <xdr:cNvPr id="2" name="รูปภาพ 1">
          <a:extLst>
            <a:ext uri="{FF2B5EF4-FFF2-40B4-BE49-F238E27FC236}">
              <a16:creationId xmlns:a16="http://schemas.microsoft.com/office/drawing/2014/main" id="{089A85AC-2D7E-4965-ADB1-96281682D7AD}"/>
            </a:ext>
          </a:extLst>
        </xdr:cNvPr>
        <xdr:cNvPicPr>
          <a:picLocks noChangeAspect="1"/>
        </xdr:cNvPicPr>
      </xdr:nvPicPr>
      <xdr:blipFill>
        <a:blip xmlns:r="http://schemas.openxmlformats.org/officeDocument/2006/relationships" r:embed="rId1"/>
        <a:stretch>
          <a:fillRect/>
        </a:stretch>
      </xdr:blipFill>
      <xdr:spPr>
        <a:xfrm>
          <a:off x="1203960" y="3310890"/>
          <a:ext cx="5568162" cy="556308"/>
        </a:xfrm>
        <a:prstGeom prst="rect">
          <a:avLst/>
        </a:prstGeom>
      </xdr:spPr>
    </xdr:pic>
    <xdr:clientData/>
  </xdr:twoCellAnchor>
  <xdr:oneCellAnchor>
    <xdr:from>
      <xdr:col>4</xdr:col>
      <xdr:colOff>552450</xdr:colOff>
      <xdr:row>16</xdr:row>
      <xdr:rowOff>63500</xdr:rowOff>
    </xdr:from>
    <xdr:ext cx="5570703" cy="518205"/>
    <xdr:pic>
      <xdr:nvPicPr>
        <xdr:cNvPr id="3" name="รูปภาพ 2">
          <a:extLst>
            <a:ext uri="{FF2B5EF4-FFF2-40B4-BE49-F238E27FC236}">
              <a16:creationId xmlns:a16="http://schemas.microsoft.com/office/drawing/2014/main" id="{CD970AB4-FF71-4B47-9AC3-99FF651DFEE2}"/>
            </a:ext>
          </a:extLst>
        </xdr:cNvPr>
        <xdr:cNvPicPr>
          <a:picLocks noChangeAspect="1"/>
        </xdr:cNvPicPr>
      </xdr:nvPicPr>
      <xdr:blipFill>
        <a:blip xmlns:r="http://schemas.openxmlformats.org/officeDocument/2006/relationships" r:embed="rId2"/>
        <a:stretch>
          <a:fillRect/>
        </a:stretch>
      </xdr:blipFill>
      <xdr:spPr>
        <a:xfrm>
          <a:off x="1527810" y="6174740"/>
          <a:ext cx="5570703" cy="518205"/>
        </a:xfrm>
        <a:prstGeom prst="rect">
          <a:avLst/>
        </a:prstGeom>
      </xdr:spPr>
    </xdr:pic>
    <xdr:clientData/>
  </xdr:oneCellAnchor>
  <xdr:twoCellAnchor editAs="oneCell">
    <xdr:from>
      <xdr:col>4</xdr:col>
      <xdr:colOff>374650</xdr:colOff>
      <xdr:row>23</xdr:row>
      <xdr:rowOff>88900</xdr:rowOff>
    </xdr:from>
    <xdr:to>
      <xdr:col>7</xdr:col>
      <xdr:colOff>53827</xdr:colOff>
      <xdr:row>23</xdr:row>
      <xdr:rowOff>523278</xdr:rowOff>
    </xdr:to>
    <xdr:pic>
      <xdr:nvPicPr>
        <xdr:cNvPr id="4" name="รูปภาพ 3">
          <a:extLst>
            <a:ext uri="{FF2B5EF4-FFF2-40B4-BE49-F238E27FC236}">
              <a16:creationId xmlns:a16="http://schemas.microsoft.com/office/drawing/2014/main" id="{D177B608-0223-4FE4-9F3D-92C9FABCF6D1}"/>
            </a:ext>
          </a:extLst>
        </xdr:cNvPr>
        <xdr:cNvPicPr>
          <a:picLocks noChangeAspect="1"/>
        </xdr:cNvPicPr>
      </xdr:nvPicPr>
      <xdr:blipFill>
        <a:blip xmlns:r="http://schemas.openxmlformats.org/officeDocument/2006/relationships" r:embed="rId3"/>
        <a:stretch>
          <a:fillRect/>
        </a:stretch>
      </xdr:blipFill>
      <xdr:spPr>
        <a:xfrm>
          <a:off x="1350010" y="9088120"/>
          <a:ext cx="5622777" cy="434378"/>
        </a:xfrm>
        <a:prstGeom prst="rect">
          <a:avLst/>
        </a:prstGeom>
      </xdr:spPr>
    </xdr:pic>
    <xdr:clientData/>
  </xdr:twoCellAnchor>
  <xdr:twoCellAnchor editAs="oneCell">
    <xdr:from>
      <xdr:col>4</xdr:col>
      <xdr:colOff>1200150</xdr:colOff>
      <xdr:row>29</xdr:row>
      <xdr:rowOff>171450</xdr:rowOff>
    </xdr:from>
    <xdr:to>
      <xdr:col>7</xdr:col>
      <xdr:colOff>902189</xdr:colOff>
      <xdr:row>29</xdr:row>
      <xdr:rowOff>560104</xdr:rowOff>
    </xdr:to>
    <xdr:pic>
      <xdr:nvPicPr>
        <xdr:cNvPr id="5" name="รูปภาพ 4">
          <a:extLst>
            <a:ext uri="{FF2B5EF4-FFF2-40B4-BE49-F238E27FC236}">
              <a16:creationId xmlns:a16="http://schemas.microsoft.com/office/drawing/2014/main" id="{506A4BC1-ECDA-4330-A40E-00FA26F03942}"/>
            </a:ext>
          </a:extLst>
        </xdr:cNvPr>
        <xdr:cNvPicPr>
          <a:picLocks noChangeAspect="1"/>
        </xdr:cNvPicPr>
      </xdr:nvPicPr>
      <xdr:blipFill>
        <a:blip xmlns:r="http://schemas.openxmlformats.org/officeDocument/2006/relationships" r:embed="rId4"/>
        <a:stretch>
          <a:fillRect/>
        </a:stretch>
      </xdr:blipFill>
      <xdr:spPr>
        <a:xfrm>
          <a:off x="2175510" y="12043410"/>
          <a:ext cx="5645639" cy="388654"/>
        </a:xfrm>
        <a:prstGeom prst="rect">
          <a:avLst/>
        </a:prstGeom>
      </xdr:spPr>
    </xdr:pic>
    <xdr:clientData/>
  </xdr:twoCellAnchor>
  <xdr:twoCellAnchor editAs="oneCell">
    <xdr:from>
      <xdr:col>4</xdr:col>
      <xdr:colOff>120650</xdr:colOff>
      <xdr:row>35</xdr:row>
      <xdr:rowOff>95250</xdr:rowOff>
    </xdr:from>
    <xdr:to>
      <xdr:col>6</xdr:col>
      <xdr:colOff>1177777</xdr:colOff>
      <xdr:row>35</xdr:row>
      <xdr:rowOff>712523</xdr:rowOff>
    </xdr:to>
    <xdr:pic>
      <xdr:nvPicPr>
        <xdr:cNvPr id="6" name="รูปภาพ 5">
          <a:extLst>
            <a:ext uri="{FF2B5EF4-FFF2-40B4-BE49-F238E27FC236}">
              <a16:creationId xmlns:a16="http://schemas.microsoft.com/office/drawing/2014/main" id="{9AAE5B15-CA75-47F9-AAEB-5B16F09178A5}"/>
            </a:ext>
          </a:extLst>
        </xdr:cNvPr>
        <xdr:cNvPicPr>
          <a:picLocks noChangeAspect="1"/>
        </xdr:cNvPicPr>
      </xdr:nvPicPr>
      <xdr:blipFill>
        <a:blip xmlns:r="http://schemas.openxmlformats.org/officeDocument/2006/relationships" r:embed="rId5"/>
        <a:stretch>
          <a:fillRect/>
        </a:stretch>
      </xdr:blipFill>
      <xdr:spPr>
        <a:xfrm>
          <a:off x="1096010" y="14786610"/>
          <a:ext cx="5621507" cy="6172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unpr\Downloads\T-VER-METH-01-03%20Version%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ข้อมูลสรุปโครงการ"/>
      <sheetName val="BE"/>
      <sheetName val="PE"/>
      <sheetName val="LE"/>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83"/>
  <sheetViews>
    <sheetView showGridLines="0" view="pageBreakPreview" topLeftCell="E1" zoomScaleNormal="60" zoomScaleSheetLayoutView="100" workbookViewId="0">
      <selection activeCell="C59" sqref="C59:E59"/>
    </sheetView>
  </sheetViews>
  <sheetFormatPr defaultColWidth="9" defaultRowHeight="13.8"/>
  <cols>
    <col min="1" max="1" width="2.69921875" style="1" customWidth="1"/>
    <col min="2" max="2" width="12.796875" style="1" customWidth="1"/>
    <col min="3" max="3" width="16.5" style="1" customWidth="1"/>
    <col min="4" max="4" width="28.19921875" style="1" customWidth="1"/>
    <col min="5" max="5" width="12.59765625" style="1" bestFit="1" customWidth="1"/>
    <col min="6" max="6" width="14.8984375" style="1" customWidth="1"/>
    <col min="7" max="7" width="11.69921875" style="1" customWidth="1"/>
    <col min="8" max="8" width="36.296875" style="1" customWidth="1"/>
    <col min="9" max="9" width="63.19921875" style="1" customWidth="1"/>
    <col min="10" max="10" width="12.69921875" style="1" customWidth="1"/>
    <col min="11" max="11" width="11.69921875" style="1" customWidth="1"/>
    <col min="12" max="16384" width="9" style="1"/>
  </cols>
  <sheetData>
    <row r="1" spans="1:11" ht="18" customHeight="1">
      <c r="K1" s="9" t="s">
        <v>141</v>
      </c>
    </row>
    <row r="2" spans="1:11" ht="18" customHeight="1">
      <c r="K2" s="9" t="s">
        <v>57</v>
      </c>
    </row>
    <row r="3" spans="1:11" ht="27.75" customHeight="1">
      <c r="A3" s="18" t="s">
        <v>49</v>
      </c>
      <c r="B3" s="10"/>
      <c r="C3" s="10"/>
      <c r="D3" s="10"/>
      <c r="E3" s="10"/>
      <c r="F3" s="10"/>
      <c r="G3" s="10"/>
      <c r="H3" s="10"/>
      <c r="I3" s="10"/>
      <c r="J3" s="10"/>
      <c r="K3" s="11"/>
    </row>
    <row r="5" spans="1:11" ht="15" customHeight="1">
      <c r="A5" s="3" t="s">
        <v>80</v>
      </c>
      <c r="B5" s="3"/>
    </row>
    <row r="6" spans="1:11" ht="15" customHeight="1">
      <c r="A6" s="3"/>
      <c r="B6" s="3" t="s">
        <v>505</v>
      </c>
    </row>
    <row r="7" spans="1:11" ht="15" customHeight="1">
      <c r="A7" s="3"/>
      <c r="B7" s="20" t="s">
        <v>10</v>
      </c>
      <c r="C7" s="20" t="s">
        <v>11</v>
      </c>
      <c r="D7" s="20" t="s">
        <v>12</v>
      </c>
      <c r="E7" s="20" t="s">
        <v>13</v>
      </c>
      <c r="F7" s="20" t="s">
        <v>14</v>
      </c>
      <c r="G7" s="20" t="s">
        <v>15</v>
      </c>
      <c r="H7" s="20" t="s">
        <v>16</v>
      </c>
      <c r="I7" s="20" t="s">
        <v>17</v>
      </c>
      <c r="J7" s="20" t="s">
        <v>18</v>
      </c>
      <c r="K7" s="20" t="s">
        <v>19</v>
      </c>
    </row>
    <row r="8" spans="1:11" s="6" customFormat="1" ht="34.5" customHeight="1">
      <c r="B8" s="20" t="s">
        <v>20</v>
      </c>
      <c r="C8" s="20" t="s">
        <v>21</v>
      </c>
      <c r="D8" s="20" t="s">
        <v>22</v>
      </c>
      <c r="E8" s="20" t="s">
        <v>23</v>
      </c>
      <c r="F8" s="20" t="s">
        <v>24</v>
      </c>
      <c r="G8" s="20" t="s">
        <v>25</v>
      </c>
      <c r="H8" s="20" t="s">
        <v>26</v>
      </c>
      <c r="I8" s="20" t="s">
        <v>27</v>
      </c>
      <c r="J8" s="20" t="s">
        <v>28</v>
      </c>
      <c r="K8" s="20" t="s">
        <v>29</v>
      </c>
    </row>
    <row r="9" spans="1:11" s="6" customFormat="1" ht="34.5" customHeight="1">
      <c r="B9" s="20"/>
      <c r="C9" s="20"/>
      <c r="D9" s="20"/>
      <c r="E9" s="20"/>
      <c r="F9" s="20"/>
      <c r="G9" s="20"/>
      <c r="H9" s="20"/>
      <c r="I9" s="20"/>
      <c r="J9" s="20"/>
      <c r="K9" s="20"/>
    </row>
    <row r="10" spans="1:11" ht="91.8" customHeight="1">
      <c r="B10" s="21" t="s">
        <v>35</v>
      </c>
      <c r="C10" s="22" t="s">
        <v>142</v>
      </c>
      <c r="D10" s="23" t="s">
        <v>143</v>
      </c>
      <c r="E10" s="32" t="e">
        <f>'MPS(calc_process)'!G59</f>
        <v>#DIV/0!</v>
      </c>
      <c r="F10" s="22" t="s">
        <v>133</v>
      </c>
      <c r="G10" s="71" t="s">
        <v>37</v>
      </c>
      <c r="H10" s="71" t="s">
        <v>144</v>
      </c>
      <c r="I10" s="72" t="s">
        <v>145</v>
      </c>
      <c r="J10" s="71" t="s">
        <v>51</v>
      </c>
      <c r="K10" s="71" t="s">
        <v>52</v>
      </c>
    </row>
    <row r="11" spans="1:11" ht="81" customHeight="1">
      <c r="B11" s="67" t="s">
        <v>74</v>
      </c>
      <c r="C11" s="22" t="s">
        <v>149</v>
      </c>
      <c r="D11" s="23" t="s">
        <v>147</v>
      </c>
      <c r="E11" s="32" t="e">
        <f>AVERAGE('MPS(input_separate)'!B6:B105)</f>
        <v>#DIV/0!</v>
      </c>
      <c r="F11" s="22" t="s">
        <v>146</v>
      </c>
      <c r="G11" s="71" t="s">
        <v>82</v>
      </c>
      <c r="H11" s="71" t="s">
        <v>144</v>
      </c>
      <c r="I11" s="72" t="s">
        <v>148</v>
      </c>
      <c r="J11" s="71" t="s">
        <v>51</v>
      </c>
      <c r="K11" s="71" t="s">
        <v>51</v>
      </c>
    </row>
    <row r="12" spans="1:11" ht="253.8" customHeight="1">
      <c r="B12" s="21" t="s">
        <v>81</v>
      </c>
      <c r="C12" s="22" t="s">
        <v>769</v>
      </c>
      <c r="D12" s="23" t="s">
        <v>770</v>
      </c>
      <c r="E12" s="32" t="e">
        <f>AVERAGE('MPS(input_separate)'!C6:C105)</f>
        <v>#DIV/0!</v>
      </c>
      <c r="F12" s="22" t="s">
        <v>133</v>
      </c>
      <c r="G12" s="71" t="s">
        <v>33</v>
      </c>
      <c r="H12" s="94" t="s">
        <v>150</v>
      </c>
      <c r="I12" s="72" t="s">
        <v>151</v>
      </c>
      <c r="J12" s="71" t="s">
        <v>51</v>
      </c>
      <c r="K12" s="71" t="s">
        <v>51</v>
      </c>
    </row>
    <row r="13" spans="1:11" ht="253.8" customHeight="1">
      <c r="B13" s="21" t="s">
        <v>506</v>
      </c>
      <c r="C13" s="22" t="s">
        <v>771</v>
      </c>
      <c r="D13" s="23" t="s">
        <v>772</v>
      </c>
      <c r="E13" s="32" t="e">
        <f>AVERAGE('MPS(input_separate)'!D6:D105)</f>
        <v>#DIV/0!</v>
      </c>
      <c r="F13" s="22" t="s">
        <v>133</v>
      </c>
      <c r="G13" s="71" t="s">
        <v>33</v>
      </c>
      <c r="H13" s="94" t="s">
        <v>150</v>
      </c>
      <c r="I13" s="72" t="s">
        <v>151</v>
      </c>
      <c r="J13" s="71" t="s">
        <v>51</v>
      </c>
      <c r="K13" s="71" t="s">
        <v>51</v>
      </c>
    </row>
    <row r="14" spans="1:11" ht="82.2" customHeight="1">
      <c r="B14" s="21" t="s">
        <v>510</v>
      </c>
      <c r="C14" s="22" t="s">
        <v>507</v>
      </c>
      <c r="D14" s="23" t="s">
        <v>169</v>
      </c>
      <c r="E14" s="32" t="e">
        <f>'MPS(calc_process)'!G60</f>
        <v>#DIV/0!</v>
      </c>
      <c r="F14" s="22" t="s">
        <v>508</v>
      </c>
      <c r="G14" s="71" t="s">
        <v>33</v>
      </c>
      <c r="H14" s="94" t="s">
        <v>144</v>
      </c>
      <c r="I14" s="72" t="s">
        <v>509</v>
      </c>
      <c r="J14" s="71" t="s">
        <v>51</v>
      </c>
      <c r="K14" s="71" t="s">
        <v>51</v>
      </c>
    </row>
    <row r="15" spans="1:11" ht="82.2" customHeight="1">
      <c r="B15" s="21" t="s">
        <v>523</v>
      </c>
      <c r="C15" s="22" t="s">
        <v>511</v>
      </c>
      <c r="D15" s="23" t="s">
        <v>512</v>
      </c>
      <c r="E15" s="32" t="e">
        <f>AVERAGE('MPS(input_separate)'!E6:E105)</f>
        <v>#DIV/0!</v>
      </c>
      <c r="F15" s="22" t="s">
        <v>513</v>
      </c>
      <c r="G15" s="71" t="s">
        <v>33</v>
      </c>
      <c r="H15" s="94" t="s">
        <v>144</v>
      </c>
      <c r="I15" s="107" t="s">
        <v>514</v>
      </c>
      <c r="J15" s="71" t="s">
        <v>515</v>
      </c>
      <c r="K15" s="71" t="s">
        <v>51</v>
      </c>
    </row>
    <row r="16" spans="1:11" ht="82.2" customHeight="1">
      <c r="B16" s="21" t="s">
        <v>529</v>
      </c>
      <c r="C16" s="22" t="s">
        <v>516</v>
      </c>
      <c r="D16" s="23" t="s">
        <v>517</v>
      </c>
      <c r="E16" s="32" t="e">
        <f>AVERAGE('MPS(input_separate)'!F6:F105)</f>
        <v>#DIV/0!</v>
      </c>
      <c r="F16" s="22" t="s">
        <v>518</v>
      </c>
      <c r="G16" s="71" t="s">
        <v>520</v>
      </c>
      <c r="H16" s="94" t="s">
        <v>519</v>
      </c>
      <c r="I16" s="107" t="s">
        <v>521</v>
      </c>
      <c r="J16" s="71" t="s">
        <v>522</v>
      </c>
      <c r="K16" s="71" t="s">
        <v>51</v>
      </c>
    </row>
    <row r="17" spans="1:11" ht="15" customHeight="1">
      <c r="A17" s="3"/>
      <c r="B17" s="3" t="s">
        <v>776</v>
      </c>
    </row>
    <row r="18" spans="1:11" ht="97.2" customHeight="1">
      <c r="B18" s="21" t="s">
        <v>530</v>
      </c>
      <c r="C18" s="22" t="s">
        <v>670</v>
      </c>
      <c r="D18" s="23" t="s">
        <v>672</v>
      </c>
      <c r="E18" s="32" t="e">
        <f>AVERAGE('MPS(input_separate)'!G6:G105)</f>
        <v>#DIV/0!</v>
      </c>
      <c r="F18" s="21" t="s">
        <v>671</v>
      </c>
      <c r="G18" s="71" t="s">
        <v>620</v>
      </c>
      <c r="H18" s="107" t="s">
        <v>514</v>
      </c>
      <c r="I18" s="94" t="s">
        <v>673</v>
      </c>
      <c r="J18" s="71" t="s">
        <v>674</v>
      </c>
      <c r="K18" s="71" t="s">
        <v>675</v>
      </c>
    </row>
    <row r="19" spans="1:11" ht="42" customHeight="1">
      <c r="B19" s="66"/>
      <c r="D19" s="65"/>
      <c r="E19" s="84"/>
      <c r="F19" s="84"/>
      <c r="G19" s="84"/>
      <c r="H19" s="84"/>
      <c r="I19" s="84"/>
    </row>
    <row r="20" spans="1:11" ht="85.2" customHeight="1">
      <c r="B20" s="85"/>
      <c r="C20" s="6"/>
      <c r="D20" s="65"/>
      <c r="E20" s="84"/>
      <c r="F20" s="84"/>
      <c r="G20" s="84"/>
      <c r="H20" s="84"/>
      <c r="I20" s="84"/>
    </row>
    <row r="21" spans="1:11" ht="15" customHeight="1">
      <c r="A21" s="3" t="s">
        <v>92</v>
      </c>
      <c r="B21" s="3"/>
    </row>
    <row r="22" spans="1:11" ht="15" customHeight="1">
      <c r="A22" s="3"/>
      <c r="B22" s="20" t="s">
        <v>10</v>
      </c>
      <c r="C22" s="20" t="s">
        <v>11</v>
      </c>
      <c r="D22" s="20" t="s">
        <v>12</v>
      </c>
      <c r="E22" s="20" t="s">
        <v>13</v>
      </c>
      <c r="F22" s="20" t="s">
        <v>14</v>
      </c>
      <c r="G22" s="20" t="s">
        <v>15</v>
      </c>
      <c r="H22" s="20" t="s">
        <v>16</v>
      </c>
      <c r="I22" s="20" t="s">
        <v>17</v>
      </c>
      <c r="J22" s="20" t="s">
        <v>18</v>
      </c>
      <c r="K22" s="20" t="s">
        <v>19</v>
      </c>
    </row>
    <row r="23" spans="1:11" s="6" customFormat="1" ht="34.5" customHeight="1">
      <c r="B23" s="20" t="s">
        <v>20</v>
      </c>
      <c r="C23" s="20" t="s">
        <v>21</v>
      </c>
      <c r="D23" s="20" t="s">
        <v>22</v>
      </c>
      <c r="E23" s="20" t="s">
        <v>23</v>
      </c>
      <c r="F23" s="20" t="s">
        <v>1</v>
      </c>
      <c r="G23" s="20" t="s">
        <v>25</v>
      </c>
      <c r="H23" s="20" t="s">
        <v>26</v>
      </c>
      <c r="I23" s="20" t="s">
        <v>27</v>
      </c>
      <c r="J23" s="20" t="s">
        <v>28</v>
      </c>
      <c r="K23" s="20" t="s">
        <v>29</v>
      </c>
    </row>
    <row r="24" spans="1:11" s="6" customFormat="1" ht="34.5" customHeight="1">
      <c r="B24" s="20"/>
      <c r="C24" s="20"/>
      <c r="D24" s="20"/>
      <c r="E24" s="20"/>
      <c r="F24" s="20"/>
      <c r="G24" s="20"/>
      <c r="H24" s="20"/>
      <c r="I24" s="20"/>
      <c r="J24" s="20"/>
      <c r="K24" s="20"/>
    </row>
    <row r="25" spans="1:11" ht="15" customHeight="1">
      <c r="A25" s="3"/>
      <c r="B25" s="3" t="s">
        <v>505</v>
      </c>
    </row>
    <row r="26" spans="1:11" ht="82.2" customHeight="1">
      <c r="B26" s="21" t="s">
        <v>537</v>
      </c>
      <c r="C26" s="22" t="s">
        <v>777</v>
      </c>
      <c r="D26" s="23" t="s">
        <v>525</v>
      </c>
      <c r="E26" s="32" t="e">
        <f>AVERAGE('MPS(input_separate)'!H6:H105)</f>
        <v>#DIV/0!</v>
      </c>
      <c r="F26" s="22" t="s">
        <v>524</v>
      </c>
      <c r="G26" s="71" t="s">
        <v>82</v>
      </c>
      <c r="H26" s="94" t="s">
        <v>526</v>
      </c>
      <c r="I26" s="107" t="s">
        <v>521</v>
      </c>
      <c r="J26" s="71" t="s">
        <v>527</v>
      </c>
      <c r="K26" s="71" t="s">
        <v>528</v>
      </c>
    </row>
    <row r="27" spans="1:11" ht="82.2" customHeight="1">
      <c r="B27" s="21" t="s">
        <v>542</v>
      </c>
      <c r="C27" s="22" t="s">
        <v>531</v>
      </c>
      <c r="D27" s="23" t="s">
        <v>299</v>
      </c>
      <c r="E27" s="32" t="e">
        <f>AVERAGE('MPS(input_separate)'!I6:I105)</f>
        <v>#DIV/0!</v>
      </c>
      <c r="F27" s="22" t="s">
        <v>532</v>
      </c>
      <c r="G27" s="71" t="s">
        <v>533</v>
      </c>
      <c r="H27" s="94" t="s">
        <v>144</v>
      </c>
      <c r="I27" s="107" t="s">
        <v>534</v>
      </c>
      <c r="J27" s="71" t="s">
        <v>535</v>
      </c>
      <c r="K27" s="107" t="s">
        <v>536</v>
      </c>
    </row>
    <row r="28" spans="1:11" ht="124.2" customHeight="1">
      <c r="B28" s="21" t="s">
        <v>546</v>
      </c>
      <c r="C28" s="22" t="s">
        <v>538</v>
      </c>
      <c r="D28" s="23" t="s">
        <v>319</v>
      </c>
      <c r="E28" s="32" t="e">
        <f>AVERAGE('MPS(input_separate)'!J6:J105)</f>
        <v>#DIV/0!</v>
      </c>
      <c r="F28" s="22" t="s">
        <v>539</v>
      </c>
      <c r="G28" s="71" t="s">
        <v>533</v>
      </c>
      <c r="H28" s="94" t="s">
        <v>144</v>
      </c>
      <c r="I28" s="108" t="s">
        <v>540</v>
      </c>
      <c r="J28" s="71" t="s">
        <v>541</v>
      </c>
      <c r="K28" s="71" t="s">
        <v>51</v>
      </c>
    </row>
    <row r="29" spans="1:11" ht="124.2" customHeight="1">
      <c r="B29" s="21" t="s">
        <v>551</v>
      </c>
      <c r="C29" s="22" t="s">
        <v>543</v>
      </c>
      <c r="D29" s="23" t="s">
        <v>548</v>
      </c>
      <c r="E29" s="32" t="e">
        <f>AVERAGE('MPS(input_separate)'!K6:K105)</f>
        <v>#DIV/0!</v>
      </c>
      <c r="F29" s="22" t="s">
        <v>544</v>
      </c>
      <c r="G29" s="71" t="s">
        <v>533</v>
      </c>
      <c r="H29" s="94" t="s">
        <v>144</v>
      </c>
      <c r="I29" s="107" t="s">
        <v>514</v>
      </c>
      <c r="J29" s="71" t="s">
        <v>545</v>
      </c>
      <c r="K29" s="71" t="s">
        <v>51</v>
      </c>
    </row>
    <row r="30" spans="1:11" ht="83.4" customHeight="1">
      <c r="B30" s="21" t="s">
        <v>555</v>
      </c>
      <c r="C30" s="22" t="s">
        <v>547</v>
      </c>
      <c r="D30" s="23" t="s">
        <v>549</v>
      </c>
      <c r="E30" s="32" t="e">
        <f>AVERAGE('MPS(input_separate)'!L6:L105)</f>
        <v>#DIV/0!</v>
      </c>
      <c r="F30" s="22" t="s">
        <v>544</v>
      </c>
      <c r="G30" s="71" t="s">
        <v>533</v>
      </c>
      <c r="H30" s="94" t="s">
        <v>144</v>
      </c>
      <c r="I30" s="107" t="s">
        <v>514</v>
      </c>
      <c r="J30" s="71" t="s">
        <v>545</v>
      </c>
      <c r="K30" s="71" t="s">
        <v>550</v>
      </c>
    </row>
    <row r="31" spans="1:11" ht="86.4" customHeight="1">
      <c r="B31" s="21" t="s">
        <v>560</v>
      </c>
      <c r="C31" s="22" t="s">
        <v>552</v>
      </c>
      <c r="D31" s="23" t="s">
        <v>554</v>
      </c>
      <c r="E31" s="32" t="e">
        <f>AVERAGE('MPS(input_separate)'!M6:M105)</f>
        <v>#DIV/0!</v>
      </c>
      <c r="F31" s="22" t="s">
        <v>553</v>
      </c>
      <c r="G31" s="71" t="s">
        <v>533</v>
      </c>
      <c r="H31" s="94" t="s">
        <v>144</v>
      </c>
      <c r="I31" s="107" t="s">
        <v>514</v>
      </c>
      <c r="J31" s="71" t="s">
        <v>545</v>
      </c>
      <c r="K31" s="71" t="s">
        <v>51</v>
      </c>
    </row>
    <row r="32" spans="1:11" ht="86.4" customHeight="1">
      <c r="B32" s="21" t="s">
        <v>564</v>
      </c>
      <c r="C32" s="22" t="s">
        <v>556</v>
      </c>
      <c r="D32" s="23" t="s">
        <v>490</v>
      </c>
      <c r="E32" s="32" t="e">
        <f>AVERAGE('MPS(input_separate)'!N6:N105)</f>
        <v>#DIV/0!</v>
      </c>
      <c r="F32" s="22" t="s">
        <v>557</v>
      </c>
      <c r="G32" s="71" t="s">
        <v>533</v>
      </c>
      <c r="H32" s="94" t="s">
        <v>144</v>
      </c>
      <c r="I32" s="107" t="s">
        <v>558</v>
      </c>
      <c r="J32" s="71" t="s">
        <v>559</v>
      </c>
      <c r="K32" s="71" t="s">
        <v>51</v>
      </c>
    </row>
    <row r="33" spans="1:11" ht="64.8" customHeight="1">
      <c r="B33" s="21" t="s">
        <v>570</v>
      </c>
      <c r="C33" s="22" t="s">
        <v>561</v>
      </c>
      <c r="D33" s="23" t="s">
        <v>562</v>
      </c>
      <c r="E33" s="32" t="e">
        <f>AVERAGE('MPS(input_separate)'!O6:O105)</f>
        <v>#DIV/0!</v>
      </c>
      <c r="F33" s="22" t="s">
        <v>557</v>
      </c>
      <c r="G33" s="71" t="s">
        <v>533</v>
      </c>
      <c r="H33" s="94" t="s">
        <v>144</v>
      </c>
      <c r="I33" s="107" t="s">
        <v>563</v>
      </c>
      <c r="J33" s="71" t="s">
        <v>527</v>
      </c>
      <c r="K33" s="71" t="s">
        <v>51</v>
      </c>
    </row>
    <row r="34" spans="1:11" ht="64.8" customHeight="1">
      <c r="B34" s="21" t="s">
        <v>576</v>
      </c>
      <c r="C34" s="22" t="s">
        <v>565</v>
      </c>
      <c r="D34" s="23" t="s">
        <v>344</v>
      </c>
      <c r="E34" s="32" t="e">
        <f>AVERAGE('MPS(input_separate)'!P6:P105)</f>
        <v>#DIV/0!</v>
      </c>
      <c r="F34" s="22" t="s">
        <v>566</v>
      </c>
      <c r="G34" s="71" t="s">
        <v>533</v>
      </c>
      <c r="H34" s="94" t="s">
        <v>144</v>
      </c>
      <c r="I34" s="107" t="s">
        <v>567</v>
      </c>
      <c r="J34" s="71" t="s">
        <v>568</v>
      </c>
      <c r="K34" s="71" t="s">
        <v>569</v>
      </c>
    </row>
    <row r="35" spans="1:11" ht="64.8" customHeight="1">
      <c r="B35" s="21" t="s">
        <v>584</v>
      </c>
      <c r="C35" s="22" t="s">
        <v>571</v>
      </c>
      <c r="D35" s="23" t="s">
        <v>347</v>
      </c>
      <c r="E35" s="32" t="e">
        <f>AVERAGE('MPS(input_separate)'!Q6:Q105)</f>
        <v>#DIV/0!</v>
      </c>
      <c r="F35" s="22" t="s">
        <v>572</v>
      </c>
      <c r="G35" s="71" t="s">
        <v>533</v>
      </c>
      <c r="H35" s="94" t="s">
        <v>144</v>
      </c>
      <c r="I35" s="107" t="s">
        <v>573</v>
      </c>
      <c r="J35" s="71" t="s">
        <v>574</v>
      </c>
      <c r="K35" s="71" t="s">
        <v>575</v>
      </c>
    </row>
    <row r="36" spans="1:11" ht="295.8" customHeight="1">
      <c r="B36" s="21" t="s">
        <v>590</v>
      </c>
      <c r="C36" s="22" t="s">
        <v>577</v>
      </c>
      <c r="D36" s="23" t="s">
        <v>578</v>
      </c>
      <c r="E36" s="32" t="e">
        <f>AVERAGE('MPS(input_separate)'!R6:R105)</f>
        <v>#DIV/0!</v>
      </c>
      <c r="F36" s="22" t="s">
        <v>579</v>
      </c>
      <c r="G36" s="71" t="s">
        <v>533</v>
      </c>
      <c r="H36" s="109" t="s">
        <v>580</v>
      </c>
      <c r="I36" s="107" t="s">
        <v>581</v>
      </c>
      <c r="J36" s="71" t="s">
        <v>582</v>
      </c>
      <c r="K36" s="71" t="s">
        <v>583</v>
      </c>
    </row>
    <row r="37" spans="1:11" ht="110.4" customHeight="1">
      <c r="B37" s="21" t="s">
        <v>596</v>
      </c>
      <c r="C37" s="22" t="s">
        <v>585</v>
      </c>
      <c r="D37" s="23" t="s">
        <v>586</v>
      </c>
      <c r="E37" s="32" t="e">
        <f>AVERAGE('MPS(input_separate)'!S6:S105)</f>
        <v>#DIV/0!</v>
      </c>
      <c r="F37" s="22" t="s">
        <v>587</v>
      </c>
      <c r="G37" s="71" t="s">
        <v>533</v>
      </c>
      <c r="H37" s="94" t="s">
        <v>144</v>
      </c>
      <c r="I37" s="107" t="s">
        <v>588</v>
      </c>
      <c r="J37" s="71" t="s">
        <v>589</v>
      </c>
      <c r="K37" s="71" t="s">
        <v>583</v>
      </c>
    </row>
    <row r="38" spans="1:11" ht="110.4" customHeight="1">
      <c r="B38" s="21" t="s">
        <v>600</v>
      </c>
      <c r="C38" s="22" t="s">
        <v>591</v>
      </c>
      <c r="D38" s="23" t="s">
        <v>592</v>
      </c>
      <c r="E38" s="32" t="e">
        <f>AVERAGE('MPS(input_separate)'!T6:T105)</f>
        <v>#DIV/0!</v>
      </c>
      <c r="F38" s="22" t="s">
        <v>593</v>
      </c>
      <c r="G38" s="71" t="s">
        <v>82</v>
      </c>
      <c r="H38" s="94" t="s">
        <v>594</v>
      </c>
      <c r="I38" s="108" t="s">
        <v>595</v>
      </c>
      <c r="J38" s="71" t="s">
        <v>51</v>
      </c>
      <c r="K38" s="71" t="s">
        <v>51</v>
      </c>
    </row>
    <row r="39" spans="1:11" ht="110.4" customHeight="1">
      <c r="B39" s="21" t="s">
        <v>606</v>
      </c>
      <c r="C39" s="22" t="s">
        <v>597</v>
      </c>
      <c r="D39" s="23" t="s">
        <v>684</v>
      </c>
      <c r="E39" s="32" t="e">
        <f>AVERAGE('MPS(input_separate)'!U6:U105)</f>
        <v>#DIV/0!</v>
      </c>
      <c r="F39" s="22" t="s">
        <v>598</v>
      </c>
      <c r="G39" s="71" t="s">
        <v>82</v>
      </c>
      <c r="H39" s="94" t="s">
        <v>594</v>
      </c>
      <c r="I39" s="108" t="s">
        <v>599</v>
      </c>
      <c r="J39" s="71" t="s">
        <v>51</v>
      </c>
      <c r="K39" s="71" t="s">
        <v>51</v>
      </c>
    </row>
    <row r="40" spans="1:11" ht="15" customHeight="1">
      <c r="A40" s="3"/>
      <c r="B40" s="3" t="s">
        <v>601</v>
      </c>
    </row>
    <row r="41" spans="1:11" ht="110.4" customHeight="1">
      <c r="B41" s="21" t="s">
        <v>612</v>
      </c>
      <c r="C41" s="22" t="s">
        <v>602</v>
      </c>
      <c r="D41" s="23" t="s">
        <v>603</v>
      </c>
      <c r="E41" s="32" t="e">
        <f>AVERAGE('MPS(input_separate)'!V6:V105)</f>
        <v>#DIV/0!</v>
      </c>
      <c r="F41" s="22" t="s">
        <v>422</v>
      </c>
      <c r="G41" s="71" t="s">
        <v>533</v>
      </c>
      <c r="H41" s="94" t="s">
        <v>144</v>
      </c>
      <c r="I41" s="108" t="s">
        <v>604</v>
      </c>
      <c r="J41" s="71" t="s">
        <v>605</v>
      </c>
      <c r="K41" s="71" t="s">
        <v>51</v>
      </c>
    </row>
    <row r="42" spans="1:11" ht="110.4" customHeight="1">
      <c r="B42" s="21" t="s">
        <v>617</v>
      </c>
      <c r="C42" s="22" t="s">
        <v>607</v>
      </c>
      <c r="D42" s="23" t="s">
        <v>608</v>
      </c>
      <c r="E42" s="32" t="e">
        <f>AVERAGE('MPS(input_separate)'!W6:W105)</f>
        <v>#DIV/0!</v>
      </c>
      <c r="F42" s="21" t="s">
        <v>514</v>
      </c>
      <c r="G42" s="71" t="s">
        <v>520</v>
      </c>
      <c r="H42" s="94" t="s">
        <v>609</v>
      </c>
      <c r="I42" s="108" t="s">
        <v>610</v>
      </c>
      <c r="J42" s="71" t="s">
        <v>611</v>
      </c>
      <c r="K42" s="71" t="s">
        <v>51</v>
      </c>
    </row>
    <row r="43" spans="1:11" ht="110.4" customHeight="1">
      <c r="B43" s="21" t="s">
        <v>619</v>
      </c>
      <c r="C43" s="22" t="s">
        <v>613</v>
      </c>
      <c r="D43" s="23" t="s">
        <v>423</v>
      </c>
      <c r="E43" s="32" t="e">
        <f>AVERAGE('MPS(input_separate)'!X6:X105)</f>
        <v>#DIV/0!</v>
      </c>
      <c r="F43" s="21" t="s">
        <v>614</v>
      </c>
      <c r="G43" s="71" t="s">
        <v>615</v>
      </c>
      <c r="H43" s="94" t="s">
        <v>76</v>
      </c>
      <c r="I43" s="108" t="s">
        <v>616</v>
      </c>
      <c r="J43" s="71" t="s">
        <v>51</v>
      </c>
      <c r="K43" s="71" t="s">
        <v>51</v>
      </c>
    </row>
    <row r="44" spans="1:11" ht="15" customHeight="1">
      <c r="A44" s="3"/>
      <c r="B44" s="3" t="s">
        <v>618</v>
      </c>
    </row>
    <row r="45" spans="1:11" ht="135.6" customHeight="1">
      <c r="B45" s="21" t="s">
        <v>622</v>
      </c>
      <c r="C45" s="22" t="s">
        <v>623</v>
      </c>
      <c r="D45" s="23" t="s">
        <v>624</v>
      </c>
      <c r="E45" s="32">
        <f>SUM('MPS(input_separate)'!Y6:Y105)</f>
        <v>0</v>
      </c>
      <c r="F45" s="21" t="s">
        <v>214</v>
      </c>
      <c r="G45" s="71" t="s">
        <v>620</v>
      </c>
      <c r="H45" s="107" t="s">
        <v>514</v>
      </c>
      <c r="I45" s="94" t="s">
        <v>625</v>
      </c>
      <c r="J45" s="71" t="s">
        <v>621</v>
      </c>
      <c r="K45" s="71" t="s">
        <v>626</v>
      </c>
    </row>
    <row r="46" spans="1:11" ht="135.6" customHeight="1">
      <c r="B46" s="21" t="s">
        <v>627</v>
      </c>
      <c r="C46" s="22" t="s">
        <v>628</v>
      </c>
      <c r="D46" s="23" t="s">
        <v>629</v>
      </c>
      <c r="E46" s="32" t="e">
        <f>AVERAGE('MPS(input_separate)'!Z6:Z105)</f>
        <v>#DIV/0!</v>
      </c>
      <c r="F46" s="21" t="s">
        <v>214</v>
      </c>
      <c r="G46" s="71" t="s">
        <v>620</v>
      </c>
      <c r="H46" s="107" t="s">
        <v>514</v>
      </c>
      <c r="I46" s="94" t="s">
        <v>630</v>
      </c>
      <c r="J46" s="71" t="s">
        <v>631</v>
      </c>
      <c r="K46" s="71" t="s">
        <v>632</v>
      </c>
    </row>
    <row r="47" spans="1:11" ht="400.05" customHeight="1">
      <c r="B47" s="21" t="s">
        <v>633</v>
      </c>
      <c r="C47" s="22" t="s">
        <v>634</v>
      </c>
      <c r="D47" s="23" t="s">
        <v>635</v>
      </c>
      <c r="E47" s="32" t="e">
        <f>AVERAGE('MPS(input_separate)'!AA6:AA105)</f>
        <v>#DIV/0!</v>
      </c>
      <c r="F47" s="21" t="s">
        <v>636</v>
      </c>
      <c r="G47" s="71" t="s">
        <v>620</v>
      </c>
      <c r="H47" s="107" t="s">
        <v>514</v>
      </c>
      <c r="I47" s="94" t="s">
        <v>637</v>
      </c>
      <c r="J47" s="71" t="s">
        <v>638</v>
      </c>
      <c r="K47" s="71" t="s">
        <v>639</v>
      </c>
    </row>
    <row r="48" spans="1:11" ht="400.05" customHeight="1">
      <c r="B48" s="21" t="s">
        <v>640</v>
      </c>
      <c r="C48" s="22" t="s">
        <v>641</v>
      </c>
      <c r="D48" s="23" t="s">
        <v>635</v>
      </c>
      <c r="E48" s="32" t="e">
        <f>AVERAGE('MPS(input_separate)'!AB6:AB105)</f>
        <v>#DIV/0!</v>
      </c>
      <c r="F48" s="21" t="s">
        <v>642</v>
      </c>
      <c r="G48" s="71" t="s">
        <v>620</v>
      </c>
      <c r="H48" s="107" t="s">
        <v>514</v>
      </c>
      <c r="I48" s="94" t="s">
        <v>637</v>
      </c>
      <c r="J48" s="71" t="s">
        <v>638</v>
      </c>
      <c r="K48" s="71" t="s">
        <v>639</v>
      </c>
    </row>
    <row r="49" spans="1:11" ht="135.6" customHeight="1">
      <c r="B49" s="21" t="s">
        <v>643</v>
      </c>
      <c r="C49" s="22" t="s">
        <v>644</v>
      </c>
      <c r="D49" s="23" t="s">
        <v>645</v>
      </c>
      <c r="E49" s="32" t="e">
        <f>AVERAGE('MPS(input_separate)'!AC6:AC105)</f>
        <v>#DIV/0!</v>
      </c>
      <c r="F49" s="21" t="s">
        <v>146</v>
      </c>
      <c r="G49" s="71" t="s">
        <v>620</v>
      </c>
      <c r="H49" s="107" t="s">
        <v>514</v>
      </c>
      <c r="I49" s="94" t="s">
        <v>646</v>
      </c>
      <c r="J49" s="71" t="s">
        <v>647</v>
      </c>
      <c r="K49" s="71" t="s">
        <v>648</v>
      </c>
    </row>
    <row r="50" spans="1:11" ht="135.6" customHeight="1">
      <c r="B50" s="21" t="s">
        <v>649</v>
      </c>
      <c r="C50" s="22" t="s">
        <v>650</v>
      </c>
      <c r="D50" s="23" t="s">
        <v>645</v>
      </c>
      <c r="E50" s="32" t="e">
        <f>AVERAGE('MPS(input_separate)'!AD6:AD105)</f>
        <v>#DIV/0!</v>
      </c>
      <c r="F50" s="21" t="s">
        <v>146</v>
      </c>
      <c r="G50" s="71" t="s">
        <v>620</v>
      </c>
      <c r="H50" s="107" t="s">
        <v>514</v>
      </c>
      <c r="I50" s="94" t="s">
        <v>646</v>
      </c>
      <c r="J50" s="71" t="s">
        <v>647</v>
      </c>
      <c r="K50" s="71" t="s">
        <v>648</v>
      </c>
    </row>
    <row r="51" spans="1:11" ht="331.2">
      <c r="B51" s="21" t="s">
        <v>651</v>
      </c>
      <c r="C51" s="22" t="s">
        <v>652</v>
      </c>
      <c r="D51" s="23" t="s">
        <v>654</v>
      </c>
      <c r="E51" s="32" t="e">
        <f>AVERAGE('MPS(input_separate)'!AE6:AE105)</f>
        <v>#DIV/0!</v>
      </c>
      <c r="F51" s="21" t="s">
        <v>653</v>
      </c>
      <c r="G51" s="71" t="s">
        <v>620</v>
      </c>
      <c r="H51" s="107" t="s">
        <v>514</v>
      </c>
      <c r="I51" s="94" t="s">
        <v>655</v>
      </c>
      <c r="J51" s="71" t="s">
        <v>621</v>
      </c>
      <c r="K51" s="71" t="s">
        <v>656</v>
      </c>
    </row>
    <row r="52" spans="1:11" ht="135.6" customHeight="1">
      <c r="B52" s="21" t="s">
        <v>657</v>
      </c>
      <c r="C52" s="22" t="s">
        <v>658</v>
      </c>
      <c r="D52" s="23" t="s">
        <v>660</v>
      </c>
      <c r="E52" s="32" t="e">
        <f>AVERAGE('MPS(input_separate)'!AF6:AF105)</f>
        <v>#DIV/0!</v>
      </c>
      <c r="F52" s="21" t="s">
        <v>659</v>
      </c>
      <c r="G52" s="71" t="s">
        <v>620</v>
      </c>
      <c r="H52" s="107" t="s">
        <v>514</v>
      </c>
      <c r="I52" s="94" t="s">
        <v>661</v>
      </c>
      <c r="J52" s="71" t="s">
        <v>662</v>
      </c>
      <c r="K52" s="71" t="s">
        <v>663</v>
      </c>
    </row>
    <row r="53" spans="1:11" ht="135.6" customHeight="1">
      <c r="B53" s="21" t="s">
        <v>664</v>
      </c>
      <c r="C53" s="22" t="s">
        <v>650</v>
      </c>
      <c r="D53" s="23" t="s">
        <v>665</v>
      </c>
      <c r="E53" s="32" t="e">
        <f>AVERAGE('MPS(input_separate)'!AG6:AG105)</f>
        <v>#DIV/0!</v>
      </c>
      <c r="F53" s="21" t="s">
        <v>572</v>
      </c>
      <c r="G53" s="71" t="s">
        <v>620</v>
      </c>
      <c r="H53" s="107" t="s">
        <v>514</v>
      </c>
      <c r="I53" s="94" t="s">
        <v>666</v>
      </c>
      <c r="J53" s="71" t="s">
        <v>647</v>
      </c>
      <c r="K53" s="71" t="s">
        <v>667</v>
      </c>
    </row>
    <row r="54" spans="1:11" ht="42" customHeight="1">
      <c r="B54" s="66"/>
      <c r="D54" s="65"/>
      <c r="E54" s="65"/>
      <c r="F54" s="65"/>
      <c r="G54" s="65"/>
      <c r="H54" s="65"/>
      <c r="K54" s="1" t="s">
        <v>79</v>
      </c>
    </row>
    <row r="55" spans="1:11" ht="42" hidden="1" customHeight="1">
      <c r="B55" s="66"/>
      <c r="D55" s="65" t="s">
        <v>89</v>
      </c>
      <c r="E55" s="65" t="s">
        <v>78</v>
      </c>
      <c r="F55" s="65" t="s">
        <v>90</v>
      </c>
      <c r="G55" s="65"/>
      <c r="H55" s="65"/>
      <c r="K55" s="1" t="s">
        <v>79</v>
      </c>
    </row>
    <row r="56" spans="1:11" ht="15" customHeight="1">
      <c r="A56" s="3" t="s">
        <v>683</v>
      </c>
      <c r="B56" s="3"/>
    </row>
    <row r="57" spans="1:11" ht="15" customHeight="1">
      <c r="A57" s="3"/>
      <c r="B57" s="20" t="s">
        <v>10</v>
      </c>
      <c r="C57" s="20" t="s">
        <v>11</v>
      </c>
      <c r="D57" s="20" t="s">
        <v>12</v>
      </c>
      <c r="E57" s="20" t="s">
        <v>13</v>
      </c>
      <c r="F57" s="20" t="s">
        <v>14</v>
      </c>
      <c r="G57" s="20" t="s">
        <v>15</v>
      </c>
      <c r="H57" s="20" t="s">
        <v>16</v>
      </c>
      <c r="I57" s="20" t="s">
        <v>17</v>
      </c>
      <c r="J57" s="20" t="s">
        <v>18</v>
      </c>
      <c r="K57" s="20" t="s">
        <v>19</v>
      </c>
    </row>
    <row r="58" spans="1:11" s="6" customFormat="1" ht="34.5" customHeight="1">
      <c r="B58" s="20" t="s">
        <v>20</v>
      </c>
      <c r="C58" s="20" t="s">
        <v>21</v>
      </c>
      <c r="D58" s="20" t="s">
        <v>22</v>
      </c>
      <c r="E58" s="20" t="s">
        <v>23</v>
      </c>
      <c r="F58" s="20" t="s">
        <v>1</v>
      </c>
      <c r="G58" s="20" t="s">
        <v>25</v>
      </c>
      <c r="H58" s="20" t="s">
        <v>26</v>
      </c>
      <c r="I58" s="20" t="s">
        <v>27</v>
      </c>
      <c r="J58" s="20" t="s">
        <v>28</v>
      </c>
      <c r="K58" s="20" t="s">
        <v>29</v>
      </c>
    </row>
    <row r="59" spans="1:11" s="6" customFormat="1" ht="34.5" customHeight="1">
      <c r="B59" s="20"/>
      <c r="C59" s="20"/>
      <c r="D59" s="20"/>
      <c r="E59" s="20"/>
      <c r="F59" s="20"/>
      <c r="G59" s="20"/>
      <c r="H59" s="20"/>
      <c r="I59" s="20"/>
      <c r="J59" s="20"/>
      <c r="K59" s="20"/>
    </row>
    <row r="60" spans="1:11" ht="15" customHeight="1">
      <c r="A60" s="3"/>
      <c r="B60" s="3" t="s">
        <v>668</v>
      </c>
    </row>
    <row r="61" spans="1:11" ht="93" customHeight="1">
      <c r="B61" s="21" t="s">
        <v>669</v>
      </c>
      <c r="C61" s="22" t="s">
        <v>571</v>
      </c>
      <c r="D61" s="23" t="s">
        <v>677</v>
      </c>
      <c r="E61" s="32" t="e">
        <f>AVERAGE('MPS(input_separate)'!AH6:AH105)</f>
        <v>#DIV/0!</v>
      </c>
      <c r="F61" s="21" t="s">
        <v>572</v>
      </c>
      <c r="G61" s="71" t="s">
        <v>620</v>
      </c>
      <c r="H61" s="107" t="s">
        <v>514</v>
      </c>
      <c r="I61" s="94" t="s">
        <v>678</v>
      </c>
      <c r="J61" s="71" t="s">
        <v>574</v>
      </c>
      <c r="K61" s="71" t="s">
        <v>675</v>
      </c>
    </row>
    <row r="62" spans="1:11" ht="103.2" customHeight="1">
      <c r="B62" s="21" t="s">
        <v>676</v>
      </c>
      <c r="C62" s="22" t="s">
        <v>679</v>
      </c>
      <c r="D62" s="23" t="s">
        <v>457</v>
      </c>
      <c r="E62" s="32" t="e">
        <f>AVERAGE('MPS(input_separate)'!AI6:AI105)</f>
        <v>#DIV/0!</v>
      </c>
      <c r="F62" s="21" t="s">
        <v>566</v>
      </c>
      <c r="G62" s="71" t="s">
        <v>620</v>
      </c>
      <c r="H62" s="107" t="s">
        <v>514</v>
      </c>
      <c r="I62" s="94" t="s">
        <v>680</v>
      </c>
      <c r="J62" s="71" t="s">
        <v>681</v>
      </c>
      <c r="K62" s="71" t="s">
        <v>682</v>
      </c>
    </row>
    <row r="63" spans="1:11" ht="18.75" customHeight="1">
      <c r="A63" s="3" t="s">
        <v>77</v>
      </c>
      <c r="B63" s="3"/>
    </row>
    <row r="64" spans="1:11" ht="16.8" thickBot="1">
      <c r="B64" s="117" t="s">
        <v>48</v>
      </c>
      <c r="C64" s="117"/>
      <c r="D64" s="24" t="s">
        <v>24</v>
      </c>
    </row>
    <row r="65" spans="1:10" ht="16.8" thickBot="1">
      <c r="B65" s="118" t="e">
        <f>ROUNDDOWN('MPS(calc_process)'!G6, 0)</f>
        <v>#DIV/0!</v>
      </c>
      <c r="C65" s="119"/>
      <c r="D65" s="50" t="s">
        <v>58</v>
      </c>
    </row>
    <row r="66" spans="1:10" ht="20.25" customHeight="1">
      <c r="F66" s="7"/>
      <c r="G66" s="7"/>
    </row>
    <row r="67" spans="1:10" ht="14.25" customHeight="1">
      <c r="A67" s="3" t="s">
        <v>9</v>
      </c>
    </row>
    <row r="68" spans="1:10" ht="14.25" customHeight="1">
      <c r="B68" s="12" t="s">
        <v>31</v>
      </c>
      <c r="C68" s="116" t="s">
        <v>83</v>
      </c>
      <c r="D68" s="116"/>
      <c r="E68" s="116"/>
      <c r="F68" s="116"/>
      <c r="G68" s="116"/>
      <c r="H68" s="116"/>
      <c r="I68" s="116"/>
      <c r="J68" s="8"/>
    </row>
    <row r="69" spans="1:10" ht="14.25" customHeight="1">
      <c r="B69" s="12" t="s">
        <v>30</v>
      </c>
      <c r="C69" s="116" t="s">
        <v>32</v>
      </c>
      <c r="D69" s="116"/>
      <c r="E69" s="116"/>
      <c r="F69" s="116"/>
      <c r="G69" s="116"/>
      <c r="H69" s="116"/>
      <c r="I69" s="116"/>
      <c r="J69" s="8"/>
    </row>
    <row r="70" spans="1:10" ht="14.25" customHeight="1">
      <c r="B70" s="12" t="s">
        <v>33</v>
      </c>
      <c r="C70" s="116" t="s">
        <v>34</v>
      </c>
      <c r="D70" s="116"/>
      <c r="E70" s="116"/>
      <c r="F70" s="116"/>
      <c r="G70" s="116"/>
      <c r="H70" s="116"/>
      <c r="I70" s="116"/>
      <c r="J70" s="8"/>
    </row>
    <row r="78" spans="1:10" ht="22.8">
      <c r="B78" s="55"/>
      <c r="C78" s="55"/>
      <c r="D78" s="55"/>
      <c r="E78" s="55"/>
    </row>
    <row r="79" spans="1:10" ht="76.05" customHeight="1">
      <c r="B79" s="56" t="s">
        <v>60</v>
      </c>
      <c r="C79" s="62" t="s">
        <v>61</v>
      </c>
      <c r="D79" s="56" t="s">
        <v>62</v>
      </c>
      <c r="E79" s="56" t="s">
        <v>63</v>
      </c>
    </row>
    <row r="80" spans="1:10" ht="58.95" customHeight="1">
      <c r="B80" s="56" t="s">
        <v>64</v>
      </c>
      <c r="C80" s="63" t="s">
        <v>65</v>
      </c>
      <c r="D80" s="57" t="s">
        <v>66</v>
      </c>
      <c r="E80" s="58" t="e">
        <f>IF(OR(E81="-",E82="-"),"-",E81-E82-E83)</f>
        <v>#REF!</v>
      </c>
    </row>
    <row r="81" spans="2:5" ht="58.95" customHeight="1">
      <c r="B81" s="59" t="s">
        <v>67</v>
      </c>
      <c r="C81" s="64" t="s">
        <v>68</v>
      </c>
      <c r="D81" s="60" t="s">
        <v>69</v>
      </c>
      <c r="E81" s="61" t="e">
        <f>[1]BE!H34</f>
        <v>#REF!</v>
      </c>
    </row>
    <row r="82" spans="2:5" ht="58.95" customHeight="1">
      <c r="B82" s="59" t="s">
        <v>70</v>
      </c>
      <c r="C82" s="64" t="s">
        <v>71</v>
      </c>
      <c r="D82" s="60" t="s">
        <v>69</v>
      </c>
      <c r="E82" s="61" t="e">
        <f>[1]PE!H34</f>
        <v>#REF!</v>
      </c>
    </row>
    <row r="83" spans="2:5" ht="58.95" customHeight="1">
      <c r="B83" s="59" t="s">
        <v>72</v>
      </c>
      <c r="C83" s="64" t="s">
        <v>73</v>
      </c>
      <c r="D83" s="60" t="s">
        <v>69</v>
      </c>
      <c r="E83" s="61" t="e">
        <f>IF([1]LE!H35="","-",[1]LE!H35)</f>
        <v>#REF!</v>
      </c>
    </row>
  </sheetData>
  <sheetProtection formatCells="0" formatRows="0"/>
  <mergeCells count="5">
    <mergeCell ref="C69:I69"/>
    <mergeCell ref="C70:I70"/>
    <mergeCell ref="B64:C64"/>
    <mergeCell ref="B65:C65"/>
    <mergeCell ref="C68:I68"/>
  </mergeCells>
  <phoneticPr fontId="2"/>
  <pageMargins left="0.70866141732283472" right="0.70866141732283472" top="0.74803149606299213" bottom="0.74803149606299213" header="0.31496062992125984" footer="0.31496062992125984"/>
  <pageSetup paperSize="9" scale="10" orientation="landscape" r:id="rId1"/>
  <colBreaks count="1" manualBreakCount="1">
    <brk id="1" max="3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AI105"/>
  <sheetViews>
    <sheetView view="pageBreakPreview" topLeftCell="AF1" zoomScale="83" zoomScaleNormal="100" zoomScaleSheetLayoutView="80" workbookViewId="0">
      <selection activeCell="AI3" sqref="AI3"/>
    </sheetView>
  </sheetViews>
  <sheetFormatPr defaultColWidth="9" defaultRowHeight="13.8"/>
  <cols>
    <col min="1" max="1" width="20.796875" style="17" customWidth="1"/>
    <col min="2" max="35" width="50.296875" style="17" customWidth="1"/>
    <col min="36" max="16384" width="9" style="17"/>
  </cols>
  <sheetData>
    <row r="1" spans="1:35" ht="15" customHeight="1">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t="str">
        <f>'MPS(input)'!K1</f>
        <v>Monitoring Spreadsheet: JCM_TH_TVER-09-01_ver01.0</v>
      </c>
    </row>
    <row r="2" spans="1:35" ht="15" customHeight="1">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t="str">
        <f>'MPS(input)'!K2</f>
        <v>Reference Number:</v>
      </c>
    </row>
    <row r="3" spans="1:35">
      <c r="A3" s="15" t="s">
        <v>87</v>
      </c>
      <c r="B3" s="16" t="str">
        <f>'MPS(input)'!C11</f>
        <v>CODAD,m</v>
      </c>
      <c r="C3" s="16" t="s">
        <v>773</v>
      </c>
      <c r="D3" s="16" t="str">
        <f>'MPS(input)'!C13</f>
        <v>CODin, x</v>
      </c>
      <c r="E3" s="16" t="str">
        <f>'MPS(input)'!C15</f>
        <v>FPJ,AD,m</v>
      </c>
      <c r="F3" s="16" t="str">
        <f>'MPS(input)'!C16</f>
        <v>T2,m</v>
      </c>
      <c r="G3" s="16" t="str">
        <f>'MPS(input)'!C18</f>
        <v>Qbiogas,y</v>
      </c>
      <c r="H3" s="16" t="str">
        <f>'MPS(input)'!C26</f>
        <v>FFCOM,c,y</v>
      </c>
      <c r="I3" s="16" t="str">
        <f>'MPS(input)'!C27</f>
        <v>Qwaste,c,y</v>
      </c>
      <c r="J3" s="16" t="str">
        <f>'MPS(input)'!C28</f>
        <v>SGc,y</v>
      </c>
      <c r="K3" s="16" t="str">
        <f>'MPS(input)'!C29</f>
        <v>CN2O,SG,c,y</v>
      </c>
      <c r="L3" s="16" t="str">
        <f>'MPS(input)'!C30</f>
        <v>CCH4,SG,c,y</v>
      </c>
      <c r="M3" s="16" t="str">
        <f>'MPS(input)'!C31</f>
        <v>pn,j,y</v>
      </c>
      <c r="N3" s="16" t="str">
        <f>'MPS(input)'!C32</f>
        <v>QRDF_SB,COM,y</v>
      </c>
      <c r="O3" s="16" t="str">
        <f>'MPS(input)'!C33</f>
        <v>QRDF,SB,y</v>
      </c>
      <c r="P3" s="16" t="str">
        <f>'MPS(input)'!C34</f>
        <v>Qww,y</v>
      </c>
      <c r="Q3" s="16" t="str">
        <f>'MPS(input)'!C35</f>
        <v>PCOD,y</v>
      </c>
      <c r="R3" s="16" t="str">
        <f>'MPS(input)'!C36</f>
        <v>EFCO2,RDF_SB,y</v>
      </c>
      <c r="S3" s="16" t="str">
        <f>'MPS(input)'!C37</f>
        <v>NCVRDF_SB,y</v>
      </c>
      <c r="T3" s="16" t="str">
        <f>'MPS(input)'!C38</f>
        <v>GWPCH4</v>
      </c>
      <c r="U3" s="16" t="str">
        <f>'MPS(input)'!C39</f>
        <v>GWPN2O</v>
      </c>
      <c r="V3" s="16" t="str">
        <f>'MPS(input)'!C41</f>
        <v>ECPJ,i,y</v>
      </c>
      <c r="W3" s="16" t="str">
        <f>'MPS(input)'!C42</f>
        <v>TDL</v>
      </c>
      <c r="X3" s="16" t="str">
        <f>'MPS(input)'!C43</f>
        <v>EFElec,y</v>
      </c>
      <c r="Y3" s="16" t="str">
        <f>'MPS(input)'!C45</f>
        <v>CTt,y</v>
      </c>
      <c r="Z3" s="16" t="str">
        <f>'MPS(input)'!C46</f>
        <v>Qc</v>
      </c>
      <c r="AA3" s="16" t="str">
        <f>'MPS(input)'!C47</f>
        <v>ECCCH4,c</v>
      </c>
      <c r="AB3" s="16" t="str">
        <f>'MPS(input)'!C48</f>
        <v>ECCN2O,c</v>
      </c>
      <c r="AC3" s="16" t="str">
        <f>'MPS(input)'!C49</f>
        <v>CODRO,y</v>
      </c>
      <c r="AD3" s="16" t="str">
        <f>'MPS(input)'!C50</f>
        <v>CODwastewater,y</v>
      </c>
      <c r="AE3" s="16" t="str">
        <f>'MPS(input)'!C51</f>
        <v>QRO,y</v>
      </c>
      <c r="AF3" s="16" t="str">
        <f>'MPS(input)'!C52</f>
        <v>Qwastewater,y</v>
      </c>
      <c r="AG3" s="16" t="str">
        <f>'MPS(input)'!C53</f>
        <v>CODwastewater,y</v>
      </c>
      <c r="AH3" s="16" t="str">
        <f>'MPS(input)'!C61</f>
        <v>PCOD,y</v>
      </c>
      <c r="AI3" s="16" t="str">
        <f>'MPS(input)'!C62</f>
        <v>Qstored,y</v>
      </c>
    </row>
    <row r="4" spans="1:35" ht="73.8" customHeight="1">
      <c r="A4" s="15" t="s">
        <v>88</v>
      </c>
      <c r="B4" s="16" t="str">
        <f>'MPS(input)'!D11</f>
        <v>Chemical oxygen demand in the wastewater or sludge that is treated in the anaerobic digester or under clearly aerobic conditions in the project activity in month m</v>
      </c>
      <c r="C4" s="16" t="s">
        <v>774</v>
      </c>
      <c r="D4" s="16" t="str">
        <f>'MPS(input)'!D13</f>
        <v xml:space="preserve">
COD directed to the anaerobic lagoons or sludge pits in the period x (tCOD)</v>
      </c>
      <c r="E4" s="16" t="str">
        <f>'MPS(input)'!D15</f>
        <v>Quantity of wastewater or sludge that is treated in the anaerobic digester or under clearly aerobic conditions in the project activity in month m</v>
      </c>
      <c r="F4" s="16" t="str">
        <f>'MPS(input)'!D16</f>
        <v>Average temperature at the project site in month m</v>
      </c>
      <c r="G4" s="16" t="str">
        <f>'MPS(input)'!D18</f>
        <v>Amount of biogas collected at the digester outlet in year y</v>
      </c>
      <c r="H4" s="16" t="str">
        <f>'MPS(input)'!D26</f>
        <v>Combustion efficiency of combustor c in year y</v>
      </c>
      <c r="I4" s="16" t="str">
        <f>'MPS(input)'!D27</f>
        <v>Quantity of fresh waste or RDF/SB fed into combustor c in year y</v>
      </c>
      <c r="J4" s="16" t="str">
        <f>'MPS(input)'!D28</f>
        <v>Volume of stack gas from combustor c in year y</v>
      </c>
      <c r="K4" s="16" t="str">
        <f>'MPS(input)'!D29</f>
        <v>Concentration of N2O in stack gas from combustor c in year y</v>
      </c>
      <c r="L4" s="16" t="str">
        <f>'MPS(input)'!D30</f>
        <v>Concentration of CH4 in stack gas from combustor c in year y</v>
      </c>
      <c r="M4" s="16" t="str">
        <f>'MPS(input)'!D31</f>
        <v>Fraction of waste type j in the sample n collected during the year y</v>
      </c>
      <c r="N4" s="16" t="str">
        <f>'MPS(input)'!D32</f>
        <v>Quantity of RDF/SB exported off-site with potential to be combusted in year y</v>
      </c>
      <c r="O4" s="16" t="str">
        <f>'MPS(input)'!D33</f>
        <v>Quantity of RDF/SB produced in year y</v>
      </c>
      <c r="P4" s="16" t="str">
        <f>'MPS(input)'!D34</f>
        <v>Amount of wastewater discharge generated by the project activity and treated anaerobically or released untreated from the project activity in year y</v>
      </c>
      <c r="Q4" s="16" t="str">
        <f>'MPS(input)'!D35</f>
        <v>COD of the wastewater discharge generated by the project activity in year y</v>
      </c>
      <c r="R4" s="16" t="str">
        <f>'MPS(input)'!D36</f>
        <v>Weighted average CO2 emission factor for RDF/SB in year y</v>
      </c>
      <c r="S4" s="16" t="str">
        <f>'MPS(input)'!D37</f>
        <v>Weighted average netCalorific value of RDF/SB in year y</v>
      </c>
      <c r="T4" s="16" t="str">
        <f>'MPS(input)'!D38</f>
        <v>The global warming potential of methane</v>
      </c>
      <c r="U4" s="16" t="str">
        <f>'MPS(input)'!D39</f>
        <v>The global warming potential of nitrus oxide</v>
      </c>
      <c r="V4" s="16" t="str">
        <f>'MPS(input)'!D41</f>
        <v>Amount of electricity consumption in the source of electricity j in years y</v>
      </c>
      <c r="W4" s="16" t="str">
        <f>'MPS(input)'!D42</f>
        <v>Average technical transmission and distribution losses for providing electricity to source j in year y</v>
      </c>
      <c r="X4" s="16" t="str">
        <f>'MPS(input)'!D43</f>
        <v>Emission factor for electricity generation/consumption in year y</v>
      </c>
      <c r="Y4" s="16" t="str">
        <f>'MPS(input)'!D45</f>
        <v>Carrying capacity of each truck delivering waste to the composting installation in year y</v>
      </c>
      <c r="Z4" s="16" t="str">
        <f>'MPS(input)'!D46</f>
        <v>Quantity of waste composted in composting cycle c (wet basis)</v>
      </c>
      <c r="AA4" s="16" t="str">
        <f>'MPS(input)'!D47</f>
        <v>Methane  emissions from the composting installation during the composting cycle c</v>
      </c>
      <c r="AB4" s="16" t="str">
        <f>'MPS(input)'!D48</f>
        <v>Methane  emissions from the composting installation during the composting cycle c</v>
      </c>
      <c r="AC4" s="16" t="str">
        <f>'MPS(input)'!D49</f>
        <v>Average COD of the run-off wastewater from the co-composting installation valid for year y
Average COD of the wastewater co-composted valid for year y</v>
      </c>
      <c r="AD4" s="16" t="str">
        <f>'MPS(input)'!D50</f>
        <v>Average COD of the run-off wastewater from the co-composting installation valid for year y
Average COD of the wastewater co-composted valid for year y</v>
      </c>
      <c r="AE4" s="16" t="str">
        <f>'MPS(input)'!D51</f>
        <v>Volume of run-off wastewater from the co-composting installation in year y</v>
      </c>
      <c r="AF4" s="16" t="str">
        <f>'MPS(input)'!D52</f>
        <v>Amount of wastewater co-composted in year y</v>
      </c>
      <c r="AG4" s="16" t="str">
        <f>'MPS(input)'!D53</f>
        <v>Average COD of wastewater co-composted valid for year y</v>
      </c>
      <c r="AH4" s="16" t="str">
        <f>'MPS(input)'!D61</f>
        <v>Average chemical oxygen demand (COD) of the liquid digestate in year y</v>
      </c>
      <c r="AI4" s="16" t="str">
        <f>'MPS(input)'!D62</f>
        <v>Amount of liquid digestate stored anaerobically in year y</v>
      </c>
    </row>
    <row r="5" spans="1:35">
      <c r="A5" s="15"/>
      <c r="B5" s="15" t="str">
        <f>'MPS(input)'!F11</f>
        <v>tCOD / m³</v>
      </c>
      <c r="C5" s="15" t="str">
        <f>'MPS(input)'!F12</f>
        <v>tCOD</v>
      </c>
      <c r="D5" s="15" t="str">
        <f>'MPS(input)'!F13</f>
        <v>tCOD</v>
      </c>
      <c r="E5" s="15" t="str">
        <f>'MPS(input)'!F15</f>
        <v>m3</v>
      </c>
      <c r="F5" s="15" t="str">
        <f>'MPS(input)'!F16</f>
        <v>K</v>
      </c>
      <c r="G5" s="15" t="str">
        <f>'MPS(input)'!F18</f>
        <v>Nm3 biogas/year</v>
      </c>
      <c r="H5" s="15" t="str">
        <f>'MPS(input)'!F26</f>
        <v>fraction</v>
      </c>
      <c r="I5" s="15" t="str">
        <f>'MPS(input)'!F27</f>
        <v>T</v>
      </c>
      <c r="J5" s="15" t="str">
        <f>'MPS(input)'!F28</f>
        <v>m3/yr</v>
      </c>
      <c r="K5" s="15" t="str">
        <f>'MPS(input)'!F29</f>
        <v>tN2O/Nm3</v>
      </c>
      <c r="L5" s="15" t="str">
        <f>'MPS(input)'!F30</f>
        <v>tN2O/Nm3</v>
      </c>
      <c r="M5" s="15" t="str">
        <f>'MPS(input)'!F31</f>
        <v>Weight fraction</v>
      </c>
      <c r="N5" s="15" t="str">
        <f>'MPS(input)'!F32</f>
        <v>tonne/year</v>
      </c>
      <c r="O5" s="15" t="str">
        <f>'MPS(input)'!F33</f>
        <v>tonne/year</v>
      </c>
      <c r="P5" s="15" t="str">
        <f>'MPS(input)'!F34</f>
        <v>m3/year</v>
      </c>
      <c r="Q5" s="15" t="str">
        <f>'MPS(input)'!F35</f>
        <v>tCOD / m3</v>
      </c>
      <c r="R5" s="15" t="str">
        <f>'MPS(input)'!F36</f>
        <v>tCO2 / GJ</v>
      </c>
      <c r="S5" s="15" t="str">
        <f>'MPS(input)'!F37</f>
        <v>GJ/mass or volume units</v>
      </c>
      <c r="T5" s="15" t="str">
        <f>'MPS(input)'!F38</f>
        <v>tCO2e/tCH4</v>
      </c>
      <c r="U5" s="15" t="str">
        <f>'MPS(input)'!F39</f>
        <v>tCO2e/tN2O</v>
      </c>
      <c r="V5" s="15" t="str">
        <f>'MPS(input)'!F41</f>
        <v>MWh/year</v>
      </c>
      <c r="W5" s="15" t="str">
        <f>'MPS(input)'!F42</f>
        <v>-</v>
      </c>
      <c r="X5" s="15" t="str">
        <f>'MPS(input)'!F43</f>
        <v>tCO2/MWh</v>
      </c>
      <c r="Y5" s="15" t="str">
        <f>'MPS(input)'!F45</f>
        <v>t</v>
      </c>
      <c r="Z5" s="15" t="str">
        <f>'MPS(input)'!F46</f>
        <v>t</v>
      </c>
      <c r="AA5" s="15" t="str">
        <f>'MPS(input)'!F47</f>
        <v xml:space="preserve">tCH4 </v>
      </c>
      <c r="AB5" s="15" t="str">
        <f>'MPS(input)'!F48</f>
        <v xml:space="preserve">tN2O </v>
      </c>
      <c r="AC5" s="15" t="str">
        <f>'MPS(input)'!F49</f>
        <v>tCOD / m³</v>
      </c>
      <c r="AD5" s="15" t="str">
        <f>'MPS(input)'!F50</f>
        <v>tCOD / m³</v>
      </c>
      <c r="AE5" s="15" t="str">
        <f>'MPS(input)'!F51</f>
        <v>m3 / year</v>
      </c>
      <c r="AF5" s="15" t="str">
        <f>'MPS(input)'!F52</f>
        <v>m3 / yr</v>
      </c>
      <c r="AG5" s="15" t="str">
        <f>'MPS(input)'!F53</f>
        <v>tCOD / m3</v>
      </c>
      <c r="AH5" s="15" t="str">
        <f>'MPS(input)'!F61</f>
        <v>tCOD / m3</v>
      </c>
      <c r="AI5" s="15" t="str">
        <f>'MPS(input)'!F62</f>
        <v>m3/year</v>
      </c>
    </row>
    <row r="6" spans="1:35">
      <c r="A6" s="25">
        <v>1</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row>
    <row r="7" spans="1:35">
      <c r="A7" s="25">
        <v>2</v>
      </c>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row>
    <row r="8" spans="1:35">
      <c r="A8" s="25">
        <v>3</v>
      </c>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row>
    <row r="9" spans="1:35">
      <c r="A9" s="25">
        <v>4</v>
      </c>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row>
    <row r="10" spans="1:35">
      <c r="A10" s="25">
        <v>5</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row>
    <row r="11" spans="1:35">
      <c r="A11" s="25">
        <v>6</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row>
    <row r="12" spans="1:35">
      <c r="A12" s="25">
        <v>7</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row>
    <row r="13" spans="1:35">
      <c r="A13" s="25">
        <v>8</v>
      </c>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row>
    <row r="14" spans="1:35">
      <c r="A14" s="25">
        <v>9</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row>
    <row r="15" spans="1:35">
      <c r="A15" s="25">
        <v>10</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row>
    <row r="16" spans="1:35">
      <c r="A16" s="25">
        <v>11</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row>
    <row r="17" spans="1:35">
      <c r="A17" s="25">
        <v>12</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row>
    <row r="18" spans="1:35">
      <c r="A18" s="25">
        <v>13</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row>
    <row r="19" spans="1:35">
      <c r="A19" s="25">
        <v>14</v>
      </c>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row>
    <row r="20" spans="1:35">
      <c r="A20" s="25">
        <v>15</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row>
    <row r="21" spans="1:35">
      <c r="A21" s="25">
        <v>16</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row>
    <row r="22" spans="1:35">
      <c r="A22" s="25">
        <v>17</v>
      </c>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row>
    <row r="23" spans="1:35">
      <c r="A23" s="25">
        <v>18</v>
      </c>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row>
    <row r="24" spans="1:35">
      <c r="A24" s="25">
        <v>19</v>
      </c>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row>
    <row r="25" spans="1:35">
      <c r="A25" s="25">
        <v>20</v>
      </c>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row>
    <row r="26" spans="1:35">
      <c r="A26" s="25">
        <v>21</v>
      </c>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row>
    <row r="27" spans="1:35">
      <c r="A27" s="25">
        <v>22</v>
      </c>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row>
    <row r="28" spans="1:35">
      <c r="A28" s="25">
        <v>23</v>
      </c>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row>
    <row r="29" spans="1:35">
      <c r="A29" s="25">
        <v>24</v>
      </c>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row>
    <row r="30" spans="1:35">
      <c r="A30" s="25">
        <v>25</v>
      </c>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row>
    <row r="31" spans="1:35">
      <c r="A31" s="25">
        <v>26</v>
      </c>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row>
    <row r="32" spans="1:35">
      <c r="A32" s="25">
        <v>27</v>
      </c>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row>
    <row r="33" spans="1:35">
      <c r="A33" s="25">
        <v>28</v>
      </c>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row>
    <row r="34" spans="1:35">
      <c r="A34" s="25">
        <v>29</v>
      </c>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row>
    <row r="35" spans="1:35">
      <c r="A35" s="25">
        <v>30</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row>
    <row r="36" spans="1:35">
      <c r="A36" s="25">
        <v>31</v>
      </c>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row>
    <row r="37" spans="1:35">
      <c r="A37" s="25">
        <v>32</v>
      </c>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row>
    <row r="38" spans="1:35">
      <c r="A38" s="25">
        <v>33</v>
      </c>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row>
    <row r="39" spans="1:35">
      <c r="A39" s="25">
        <v>34</v>
      </c>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row>
    <row r="40" spans="1:35">
      <c r="A40" s="25">
        <v>35</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row>
    <row r="41" spans="1:35">
      <c r="A41" s="25">
        <v>36</v>
      </c>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row>
    <row r="42" spans="1:35">
      <c r="A42" s="25">
        <v>37</v>
      </c>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row>
    <row r="43" spans="1:35">
      <c r="A43" s="25">
        <v>38</v>
      </c>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row>
    <row r="44" spans="1:35">
      <c r="A44" s="25">
        <v>39</v>
      </c>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row>
    <row r="45" spans="1:35">
      <c r="A45" s="25">
        <v>40</v>
      </c>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row>
    <row r="46" spans="1:35">
      <c r="A46" s="25">
        <v>41</v>
      </c>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row>
    <row r="47" spans="1:35">
      <c r="A47" s="25">
        <v>42</v>
      </c>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row>
    <row r="48" spans="1:35">
      <c r="A48" s="25">
        <v>43</v>
      </c>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row>
    <row r="49" spans="1:35">
      <c r="A49" s="25">
        <v>44</v>
      </c>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row>
    <row r="50" spans="1:35">
      <c r="A50" s="25">
        <v>45</v>
      </c>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row>
    <row r="51" spans="1:35">
      <c r="A51" s="25">
        <v>46</v>
      </c>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row>
    <row r="52" spans="1:35">
      <c r="A52" s="25">
        <v>47</v>
      </c>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row>
    <row r="53" spans="1:35">
      <c r="A53" s="25">
        <v>48</v>
      </c>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row>
    <row r="54" spans="1:35">
      <c r="A54" s="25">
        <v>49</v>
      </c>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row>
    <row r="55" spans="1:35">
      <c r="A55" s="25">
        <v>50</v>
      </c>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row>
    <row r="56" spans="1:35">
      <c r="A56" s="25">
        <v>51</v>
      </c>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row>
    <row r="57" spans="1:35">
      <c r="A57" s="25">
        <v>52</v>
      </c>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row>
    <row r="58" spans="1:35">
      <c r="A58" s="25">
        <v>53</v>
      </c>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row>
    <row r="59" spans="1:35">
      <c r="A59" s="25">
        <v>54</v>
      </c>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row>
    <row r="60" spans="1:35">
      <c r="A60" s="25">
        <v>55</v>
      </c>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row>
    <row r="61" spans="1:35">
      <c r="A61" s="25">
        <v>56</v>
      </c>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row>
    <row r="62" spans="1:35">
      <c r="A62" s="25">
        <v>57</v>
      </c>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row>
    <row r="63" spans="1:35">
      <c r="A63" s="25">
        <v>58</v>
      </c>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row>
    <row r="64" spans="1:35">
      <c r="A64" s="25">
        <v>59</v>
      </c>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row>
    <row r="65" spans="1:35">
      <c r="A65" s="25">
        <v>60</v>
      </c>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row>
    <row r="66" spans="1:35">
      <c r="A66" s="25">
        <v>61</v>
      </c>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row>
    <row r="67" spans="1:35">
      <c r="A67" s="25">
        <v>62</v>
      </c>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row>
    <row r="68" spans="1:35">
      <c r="A68" s="25">
        <v>63</v>
      </c>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row>
    <row r="69" spans="1:35">
      <c r="A69" s="25">
        <v>64</v>
      </c>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row>
    <row r="70" spans="1:35">
      <c r="A70" s="25">
        <v>65</v>
      </c>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row>
    <row r="71" spans="1:35">
      <c r="A71" s="25">
        <v>66</v>
      </c>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row>
    <row r="72" spans="1:35">
      <c r="A72" s="25">
        <v>67</v>
      </c>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row>
    <row r="73" spans="1:35">
      <c r="A73" s="25">
        <v>68</v>
      </c>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row>
    <row r="74" spans="1:35">
      <c r="A74" s="25">
        <v>69</v>
      </c>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row>
    <row r="75" spans="1:35">
      <c r="A75" s="25">
        <v>70</v>
      </c>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row>
    <row r="76" spans="1:35">
      <c r="A76" s="25">
        <v>71</v>
      </c>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row>
    <row r="77" spans="1:35">
      <c r="A77" s="25">
        <v>72</v>
      </c>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row>
    <row r="78" spans="1:35">
      <c r="A78" s="25">
        <v>73</v>
      </c>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row>
    <row r="79" spans="1:35">
      <c r="A79" s="25">
        <v>74</v>
      </c>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row>
    <row r="80" spans="1:35">
      <c r="A80" s="25">
        <v>75</v>
      </c>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row>
    <row r="81" spans="1:35">
      <c r="A81" s="25">
        <v>76</v>
      </c>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row>
    <row r="82" spans="1:35">
      <c r="A82" s="25">
        <v>77</v>
      </c>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row>
    <row r="83" spans="1:35">
      <c r="A83" s="25">
        <v>78</v>
      </c>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row>
    <row r="84" spans="1:35">
      <c r="A84" s="25">
        <v>79</v>
      </c>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row>
    <row r="85" spans="1:35">
      <c r="A85" s="25">
        <v>80</v>
      </c>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row>
    <row r="86" spans="1:35">
      <c r="A86" s="25">
        <v>81</v>
      </c>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row>
    <row r="87" spans="1:35">
      <c r="A87" s="25">
        <v>82</v>
      </c>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row>
    <row r="88" spans="1:35">
      <c r="A88" s="25">
        <v>83</v>
      </c>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row>
    <row r="89" spans="1:35">
      <c r="A89" s="25">
        <v>84</v>
      </c>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row>
    <row r="90" spans="1:35">
      <c r="A90" s="25">
        <v>85</v>
      </c>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row>
    <row r="91" spans="1:35">
      <c r="A91" s="25">
        <v>86</v>
      </c>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row>
    <row r="92" spans="1:35">
      <c r="A92" s="25">
        <v>87</v>
      </c>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row>
    <row r="93" spans="1:35">
      <c r="A93" s="25">
        <v>88</v>
      </c>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row>
    <row r="94" spans="1:35">
      <c r="A94" s="25">
        <v>89</v>
      </c>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row>
    <row r="95" spans="1:35">
      <c r="A95" s="25">
        <v>90</v>
      </c>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row>
    <row r="96" spans="1:35">
      <c r="A96" s="25">
        <v>91</v>
      </c>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row>
    <row r="97" spans="1:35">
      <c r="A97" s="25">
        <v>92</v>
      </c>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row>
    <row r="98" spans="1:35">
      <c r="A98" s="25">
        <v>93</v>
      </c>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row>
    <row r="99" spans="1:35">
      <c r="A99" s="25">
        <v>94</v>
      </c>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row>
    <row r="100" spans="1:35">
      <c r="A100" s="25">
        <v>95</v>
      </c>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row>
    <row r="101" spans="1:35">
      <c r="A101" s="25">
        <v>96</v>
      </c>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row>
    <row r="102" spans="1:35">
      <c r="A102" s="25">
        <v>97</v>
      </c>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row>
    <row r="103" spans="1:35">
      <c r="A103" s="25">
        <v>98</v>
      </c>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row>
    <row r="104" spans="1:35">
      <c r="A104" s="25">
        <v>99</v>
      </c>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row>
    <row r="105" spans="1:35">
      <c r="A105" s="25">
        <v>100</v>
      </c>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row>
  </sheetData>
  <sheetProtection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J476"/>
  <sheetViews>
    <sheetView showGridLines="0" view="pageBreakPreview" zoomScaleNormal="100" zoomScaleSheetLayoutView="100" workbookViewId="0">
      <selection activeCell="C59" sqref="C59:E59"/>
    </sheetView>
  </sheetViews>
  <sheetFormatPr defaultColWidth="9" defaultRowHeight="13.8"/>
  <cols>
    <col min="1" max="2" width="2.69921875" style="1" customWidth="1"/>
    <col min="3" max="4" width="3.69921875" style="1" customWidth="1"/>
    <col min="5" max="5" width="47.19921875" style="1" customWidth="1"/>
    <col min="6" max="7" width="12.69921875" style="1" customWidth="1"/>
    <col min="8" max="8" width="15.5" style="1" customWidth="1"/>
    <col min="9" max="9" width="14.5" style="2" customWidth="1"/>
    <col min="10" max="10" width="15.796875" style="1" customWidth="1"/>
    <col min="11" max="16384" width="9" style="1"/>
  </cols>
  <sheetData>
    <row r="1" spans="1:10" ht="18" customHeight="1">
      <c r="I1" s="9" t="str">
        <f>'MPS(input)'!K1</f>
        <v>Monitoring Spreadsheet: JCM_TH_TVER-09-01_ver01.0</v>
      </c>
    </row>
    <row r="2" spans="1:10" ht="18" customHeight="1">
      <c r="I2" s="9" t="str">
        <f>'MPS(input)'!K2</f>
        <v>Reference Number:</v>
      </c>
    </row>
    <row r="3" spans="1:10" ht="27.75" customHeight="1">
      <c r="A3" s="137" t="s">
        <v>50</v>
      </c>
      <c r="B3" s="137"/>
      <c r="C3" s="137"/>
      <c r="D3" s="137"/>
      <c r="E3" s="137"/>
      <c r="F3" s="137"/>
      <c r="G3" s="137"/>
      <c r="H3" s="137"/>
      <c r="I3" s="137"/>
    </row>
    <row r="4" spans="1:10" ht="11.25" customHeight="1"/>
    <row r="5" spans="1:10" ht="18.75" customHeight="1">
      <c r="A5" s="41" t="s">
        <v>2</v>
      </c>
      <c r="B5" s="37"/>
      <c r="C5" s="37"/>
      <c r="D5" s="37"/>
      <c r="E5" s="36"/>
      <c r="F5" s="38" t="s">
        <v>6</v>
      </c>
      <c r="G5" s="46" t="s">
        <v>0</v>
      </c>
      <c r="H5" s="38" t="s">
        <v>1</v>
      </c>
      <c r="I5" s="39" t="s">
        <v>7</v>
      </c>
    </row>
    <row r="6" spans="1:10" ht="18.75" customHeight="1">
      <c r="A6" s="43"/>
      <c r="B6" s="129" t="s">
        <v>688</v>
      </c>
      <c r="C6" s="129"/>
      <c r="D6" s="129"/>
      <c r="E6" s="129"/>
      <c r="F6" s="28" t="s">
        <v>51</v>
      </c>
      <c r="G6" s="154" t="e">
        <f>G8-G83-G402</f>
        <v>#DIV/0!</v>
      </c>
      <c r="H6" s="75" t="s">
        <v>58</v>
      </c>
      <c r="I6" s="40" t="s">
        <v>40</v>
      </c>
    </row>
    <row r="7" spans="1:10" ht="18.75" customHeight="1" thickBot="1">
      <c r="A7" s="41" t="s">
        <v>685</v>
      </c>
      <c r="B7" s="36"/>
      <c r="C7" s="37"/>
      <c r="D7" s="38"/>
      <c r="E7" s="38"/>
      <c r="F7" s="38"/>
      <c r="G7" s="41"/>
      <c r="H7" s="36"/>
      <c r="I7" s="38"/>
    </row>
    <row r="8" spans="1:10" ht="18.75" customHeight="1" thickBot="1">
      <c r="A8" s="42"/>
      <c r="B8" s="128" t="s">
        <v>687</v>
      </c>
      <c r="C8" s="129"/>
      <c r="D8" s="129"/>
      <c r="E8" s="129"/>
      <c r="F8" s="28" t="s">
        <v>51</v>
      </c>
      <c r="G8" s="53" t="e">
        <f>G9</f>
        <v>#DIV/0!</v>
      </c>
      <c r="H8" s="29" t="s">
        <v>58</v>
      </c>
      <c r="I8" s="40" t="s">
        <v>689</v>
      </c>
    </row>
    <row r="9" spans="1:10" ht="36" customHeight="1">
      <c r="A9" s="42"/>
      <c r="B9" s="44"/>
      <c r="C9" s="120" t="s">
        <v>690</v>
      </c>
      <c r="D9" s="120"/>
      <c r="E9" s="120"/>
      <c r="F9" s="40" t="s">
        <v>95</v>
      </c>
      <c r="G9" s="73" t="e">
        <f>(G10+G11)*(1-G12)</f>
        <v>#DIV/0!</v>
      </c>
      <c r="H9" s="68" t="s">
        <v>58</v>
      </c>
      <c r="I9" s="88" t="s">
        <v>693</v>
      </c>
    </row>
    <row r="10" spans="1:10" ht="36" customHeight="1">
      <c r="A10" s="42"/>
      <c r="B10" s="44"/>
      <c r="C10" s="120" t="s">
        <v>691</v>
      </c>
      <c r="D10" s="120"/>
      <c r="E10" s="120"/>
      <c r="F10" s="40" t="s">
        <v>95</v>
      </c>
      <c r="G10" s="73">
        <f>G15</f>
        <v>0</v>
      </c>
      <c r="H10" s="68" t="s">
        <v>58</v>
      </c>
      <c r="I10" s="88" t="s">
        <v>93</v>
      </c>
    </row>
    <row r="11" spans="1:10" ht="48" customHeight="1">
      <c r="A11" s="43"/>
      <c r="B11" s="45"/>
      <c r="C11" s="131" t="s">
        <v>692</v>
      </c>
      <c r="D11" s="132"/>
      <c r="E11" s="133"/>
      <c r="F11" s="40" t="s">
        <v>95</v>
      </c>
      <c r="G11" s="73" t="e">
        <f>G18</f>
        <v>#DIV/0!</v>
      </c>
      <c r="H11" s="68" t="s">
        <v>58</v>
      </c>
      <c r="I11" s="86" t="s">
        <v>94</v>
      </c>
    </row>
    <row r="12" spans="1:10" ht="48" customHeight="1">
      <c r="A12" s="43"/>
      <c r="B12" s="45"/>
      <c r="C12" s="131" t="s">
        <v>694</v>
      </c>
      <c r="D12" s="132"/>
      <c r="E12" s="133"/>
      <c r="F12" s="40" t="s">
        <v>95</v>
      </c>
      <c r="G12" s="95">
        <v>0</v>
      </c>
      <c r="H12" s="68"/>
      <c r="I12" s="86" t="s">
        <v>96</v>
      </c>
    </row>
    <row r="13" spans="1:10" ht="40.950000000000003" customHeight="1" thickBot="1">
      <c r="C13" s="8"/>
      <c r="D13" s="8"/>
      <c r="E13" s="8"/>
      <c r="F13" s="2"/>
      <c r="G13" s="79"/>
      <c r="H13" s="80"/>
    </row>
    <row r="14" spans="1:10" ht="18.75" customHeight="1" thickBot="1">
      <c r="A14" s="42"/>
      <c r="B14" s="128" t="s">
        <v>97</v>
      </c>
      <c r="C14" s="129"/>
      <c r="D14" s="129"/>
      <c r="E14" s="129"/>
      <c r="F14" s="28"/>
      <c r="G14" s="53"/>
      <c r="H14" s="29"/>
      <c r="I14" s="70"/>
    </row>
    <row r="15" spans="1:10" ht="36" customHeight="1">
      <c r="A15" s="42"/>
      <c r="B15" s="44"/>
      <c r="C15" s="120" t="s">
        <v>695</v>
      </c>
      <c r="D15" s="120"/>
      <c r="E15" s="120"/>
      <c r="F15" s="40" t="s">
        <v>95</v>
      </c>
      <c r="G15" s="73">
        <v>0</v>
      </c>
      <c r="H15" s="68" t="s">
        <v>58</v>
      </c>
      <c r="I15" s="89" t="s">
        <v>93</v>
      </c>
      <c r="J15" s="81" t="s">
        <v>98</v>
      </c>
    </row>
    <row r="16" spans="1:10" ht="40.950000000000003" customHeight="1" thickBot="1">
      <c r="C16" s="8"/>
      <c r="D16" s="8"/>
      <c r="E16" s="8"/>
      <c r="F16" s="2"/>
      <c r="G16" s="79"/>
      <c r="H16" s="80"/>
    </row>
    <row r="17" spans="1:10" ht="18.75" customHeight="1" thickBot="1">
      <c r="A17" s="42"/>
      <c r="B17" s="128" t="s">
        <v>99</v>
      </c>
      <c r="C17" s="129"/>
      <c r="D17" s="129"/>
      <c r="E17" s="129"/>
      <c r="F17" s="28"/>
      <c r="G17" s="53"/>
      <c r="H17" s="29"/>
      <c r="I17" s="40"/>
    </row>
    <row r="18" spans="1:10" ht="46.8" customHeight="1">
      <c r="A18" s="42"/>
      <c r="B18" s="44"/>
      <c r="C18" s="120" t="s">
        <v>696</v>
      </c>
      <c r="D18" s="120"/>
      <c r="E18" s="120"/>
      <c r="F18" s="40" t="s">
        <v>95</v>
      </c>
      <c r="G18" s="73" t="e">
        <f>MIN(G19:G20)</f>
        <v>#DIV/0!</v>
      </c>
      <c r="H18" s="68" t="s">
        <v>58</v>
      </c>
      <c r="I18" s="86" t="s">
        <v>94</v>
      </c>
      <c r="J18" s="140"/>
    </row>
    <row r="19" spans="1:10" ht="36" customHeight="1">
      <c r="A19" s="43"/>
      <c r="B19" s="45"/>
      <c r="C19" s="131" t="s">
        <v>697</v>
      </c>
      <c r="D19" s="132"/>
      <c r="E19" s="133"/>
      <c r="F19" s="40" t="s">
        <v>95</v>
      </c>
      <c r="G19" s="73" t="e">
        <f>G24+G26</f>
        <v>#DIV/0!</v>
      </c>
      <c r="H19" s="68" t="s">
        <v>58</v>
      </c>
      <c r="I19" s="86" t="s">
        <v>100</v>
      </c>
    </row>
    <row r="20" spans="1:10" ht="36" customHeight="1">
      <c r="A20" s="43"/>
      <c r="B20" s="45"/>
      <c r="C20" s="131" t="s">
        <v>698</v>
      </c>
      <c r="D20" s="132"/>
      <c r="E20" s="133"/>
      <c r="F20" s="40" t="s">
        <v>95</v>
      </c>
      <c r="G20" s="73" t="e">
        <f>G32</f>
        <v>#DIV/0!</v>
      </c>
      <c r="H20" s="68" t="s">
        <v>58</v>
      </c>
      <c r="I20" s="86" t="s">
        <v>101</v>
      </c>
    </row>
    <row r="21" spans="1:10" ht="40.950000000000003" customHeight="1" thickBot="1">
      <c r="C21" s="8"/>
      <c r="D21" s="8"/>
      <c r="E21" s="8"/>
      <c r="F21" s="2"/>
      <c r="G21" s="79"/>
      <c r="H21" s="80"/>
    </row>
    <row r="22" spans="1:10" ht="18.75" customHeight="1" thickBot="1">
      <c r="A22" s="42"/>
      <c r="B22" s="128" t="s">
        <v>102</v>
      </c>
      <c r="C22" s="129"/>
      <c r="D22" s="129"/>
      <c r="E22" s="129"/>
      <c r="F22" s="28"/>
      <c r="G22" s="53"/>
      <c r="H22" s="29"/>
      <c r="I22" s="40"/>
    </row>
    <row r="23" spans="1:10" ht="18.75" customHeight="1">
      <c r="A23" s="42"/>
      <c r="B23" s="90"/>
      <c r="C23" s="134" t="s">
        <v>103</v>
      </c>
      <c r="D23" s="135"/>
      <c r="E23" s="136"/>
      <c r="F23" s="28"/>
      <c r="G23" s="91"/>
      <c r="H23" s="92"/>
    </row>
    <row r="24" spans="1:10" ht="46.8" customHeight="1">
      <c r="A24" s="42"/>
      <c r="B24" s="44"/>
      <c r="C24" s="120" t="s">
        <v>699</v>
      </c>
      <c r="D24" s="120"/>
      <c r="E24" s="120"/>
      <c r="F24" s="40" t="s">
        <v>95</v>
      </c>
      <c r="G24" s="73">
        <v>0</v>
      </c>
      <c r="H24" s="68" t="s">
        <v>104</v>
      </c>
      <c r="I24" s="86" t="s">
        <v>100</v>
      </c>
      <c r="J24" s="83" t="s">
        <v>106</v>
      </c>
    </row>
    <row r="25" spans="1:10" ht="18.75" customHeight="1">
      <c r="A25" s="42"/>
      <c r="B25" s="90"/>
      <c r="C25" s="134" t="s">
        <v>107</v>
      </c>
      <c r="D25" s="135"/>
      <c r="E25" s="136"/>
      <c r="F25" s="28"/>
      <c r="G25" s="91"/>
      <c r="H25" s="92"/>
    </row>
    <row r="26" spans="1:10" ht="46.8" customHeight="1">
      <c r="A26" s="42"/>
      <c r="B26" s="44"/>
      <c r="C26" s="120" t="s">
        <v>105</v>
      </c>
      <c r="D26" s="120"/>
      <c r="E26" s="120"/>
      <c r="F26" s="40" t="s">
        <v>95</v>
      </c>
      <c r="G26" s="73" t="e">
        <f>G27*G28*G29</f>
        <v>#DIV/0!</v>
      </c>
      <c r="H26" s="68" t="s">
        <v>104</v>
      </c>
      <c r="I26" s="86" t="s">
        <v>100</v>
      </c>
      <c r="J26" s="140"/>
    </row>
    <row r="27" spans="1:10" ht="36" customHeight="1">
      <c r="A27" s="43"/>
      <c r="B27" s="45"/>
      <c r="C27" s="131" t="s">
        <v>700</v>
      </c>
      <c r="D27" s="132"/>
      <c r="E27" s="133"/>
      <c r="F27" s="40" t="s">
        <v>95</v>
      </c>
      <c r="G27" s="73" t="e">
        <f>'MPS(input)'!E18</f>
        <v>#DIV/0!</v>
      </c>
      <c r="H27" s="68" t="s">
        <v>108</v>
      </c>
      <c r="I27" s="93" t="s">
        <v>109</v>
      </c>
    </row>
    <row r="28" spans="1:10" ht="36" customHeight="1">
      <c r="A28" s="43"/>
      <c r="B28" s="45"/>
      <c r="C28" s="131" t="s">
        <v>701</v>
      </c>
      <c r="D28" s="132"/>
      <c r="E28" s="133"/>
      <c r="F28" s="40" t="s">
        <v>95</v>
      </c>
      <c r="G28" s="73">
        <v>0</v>
      </c>
      <c r="H28" s="68" t="s">
        <v>110</v>
      </c>
      <c r="I28" s="86" t="s">
        <v>111</v>
      </c>
    </row>
    <row r="29" spans="1:10" ht="36" customHeight="1">
      <c r="A29" s="43"/>
      <c r="B29" s="45"/>
      <c r="C29" s="131" t="s">
        <v>702</v>
      </c>
      <c r="D29" s="132"/>
      <c r="E29" s="133"/>
      <c r="F29" s="40" t="s">
        <v>95</v>
      </c>
      <c r="G29" s="73">
        <v>0</v>
      </c>
      <c r="H29" s="68" t="s">
        <v>112</v>
      </c>
      <c r="I29" s="86" t="s">
        <v>113</v>
      </c>
    </row>
    <row r="30" spans="1:10" ht="40.950000000000003" customHeight="1" thickBot="1">
      <c r="C30" s="8"/>
      <c r="D30" s="8"/>
      <c r="E30" s="8"/>
      <c r="F30" s="2"/>
      <c r="G30" s="79"/>
      <c r="H30" s="80"/>
    </row>
    <row r="31" spans="1:10" ht="46.2" customHeight="1" thickBot="1">
      <c r="A31" s="42"/>
      <c r="B31" s="128" t="s">
        <v>152</v>
      </c>
      <c r="C31" s="129"/>
      <c r="D31" s="129"/>
      <c r="E31" s="129"/>
      <c r="F31" s="28"/>
      <c r="G31" s="53"/>
      <c r="H31" s="29"/>
      <c r="I31" s="40"/>
    </row>
    <row r="32" spans="1:10" ht="36" customHeight="1">
      <c r="A32" s="42"/>
      <c r="B32" s="44"/>
      <c r="C32" s="120" t="s">
        <v>114</v>
      </c>
      <c r="D32" s="120"/>
      <c r="E32" s="120"/>
      <c r="F32" s="40" t="s">
        <v>95</v>
      </c>
      <c r="G32" s="73" t="e">
        <f>G33*G34*G35*G36</f>
        <v>#DIV/0!</v>
      </c>
      <c r="H32" s="75" t="s">
        <v>115</v>
      </c>
      <c r="I32" s="86" t="s">
        <v>116</v>
      </c>
    </row>
    <row r="33" spans="1:9" ht="36" customHeight="1">
      <c r="A33" s="42"/>
      <c r="B33" s="44"/>
      <c r="C33" s="131" t="s">
        <v>117</v>
      </c>
      <c r="D33" s="132"/>
      <c r="E33" s="133"/>
      <c r="F33" s="40" t="s">
        <v>95</v>
      </c>
      <c r="G33" s="73" t="e">
        <f>'MPS(input)'!E38</f>
        <v>#DIV/0!</v>
      </c>
      <c r="H33" s="75" t="s">
        <v>118</v>
      </c>
      <c r="I33" s="86" t="s">
        <v>119</v>
      </c>
    </row>
    <row r="34" spans="1:9" ht="36" customHeight="1">
      <c r="A34" s="43"/>
      <c r="B34" s="45"/>
      <c r="C34" s="131" t="s">
        <v>120</v>
      </c>
      <c r="D34" s="132"/>
      <c r="E34" s="133"/>
      <c r="F34" s="40" t="s">
        <v>95</v>
      </c>
      <c r="G34" s="73">
        <v>0</v>
      </c>
      <c r="H34" s="75" t="s">
        <v>121</v>
      </c>
      <c r="I34" s="86" t="s">
        <v>122</v>
      </c>
    </row>
    <row r="35" spans="1:9" ht="54.6" customHeight="1">
      <c r="A35" s="42"/>
      <c r="B35" s="44"/>
      <c r="C35" s="131" t="s">
        <v>123</v>
      </c>
      <c r="D35" s="132"/>
      <c r="E35" s="133"/>
      <c r="F35" s="40" t="s">
        <v>95</v>
      </c>
      <c r="G35" s="73">
        <f>G51</f>
        <v>0</v>
      </c>
      <c r="H35" s="75"/>
      <c r="I35" s="86" t="s">
        <v>124</v>
      </c>
    </row>
    <row r="36" spans="1:9" ht="40.799999999999997" customHeight="1">
      <c r="A36" s="43"/>
      <c r="B36" s="45"/>
      <c r="C36" s="131" t="s">
        <v>125</v>
      </c>
      <c r="D36" s="132"/>
      <c r="E36" s="133"/>
      <c r="F36" s="40" t="s">
        <v>95</v>
      </c>
      <c r="G36" s="73" t="e">
        <f>G39</f>
        <v>#DIV/0!</v>
      </c>
      <c r="H36" s="75" t="s">
        <v>126</v>
      </c>
      <c r="I36" s="86" t="s">
        <v>127</v>
      </c>
    </row>
    <row r="37" spans="1:9" ht="68.400000000000006" customHeight="1" thickBot="1">
      <c r="C37" s="8"/>
      <c r="D37" s="8"/>
      <c r="E37" s="8"/>
      <c r="F37" s="2"/>
      <c r="G37" s="79"/>
      <c r="H37" s="80"/>
    </row>
    <row r="38" spans="1:9" ht="30.6" customHeight="1" thickBot="1">
      <c r="A38" s="42"/>
      <c r="B38" s="128" t="s">
        <v>153</v>
      </c>
      <c r="C38" s="129"/>
      <c r="D38" s="129"/>
      <c r="E38" s="129"/>
      <c r="F38" s="28"/>
      <c r="G38" s="53"/>
      <c r="H38" s="29"/>
      <c r="I38" s="40"/>
    </row>
    <row r="39" spans="1:9" ht="42" customHeight="1">
      <c r="A39" s="42"/>
      <c r="B39" s="44"/>
      <c r="C39" s="120" t="s">
        <v>128</v>
      </c>
      <c r="D39" s="120"/>
      <c r="E39" s="120"/>
      <c r="F39" s="40" t="s">
        <v>95</v>
      </c>
      <c r="G39" s="73" t="e">
        <f>G44*((1-G41/G42))*G40</f>
        <v>#DIV/0!</v>
      </c>
      <c r="H39" s="75" t="s">
        <v>131</v>
      </c>
      <c r="I39" s="86" t="s">
        <v>127</v>
      </c>
    </row>
    <row r="40" spans="1:9" ht="39.6" customHeight="1">
      <c r="A40" s="42"/>
      <c r="B40" s="44"/>
      <c r="C40" s="131" t="s">
        <v>129</v>
      </c>
      <c r="D40" s="132"/>
      <c r="E40" s="133"/>
      <c r="F40" s="40" t="s">
        <v>95</v>
      </c>
      <c r="G40" s="73" t="e">
        <f>G46</f>
        <v>#DIV/0!</v>
      </c>
      <c r="H40" s="75" t="s">
        <v>131</v>
      </c>
      <c r="I40" s="86" t="s">
        <v>130</v>
      </c>
    </row>
    <row r="41" spans="1:9" ht="44.4" customHeight="1">
      <c r="A41" s="43"/>
      <c r="B41" s="45"/>
      <c r="C41" s="131" t="s">
        <v>132</v>
      </c>
      <c r="D41" s="132"/>
      <c r="E41" s="133"/>
      <c r="F41" s="40" t="s">
        <v>95</v>
      </c>
      <c r="G41" s="73">
        <v>0</v>
      </c>
      <c r="H41" s="75" t="s">
        <v>133</v>
      </c>
      <c r="I41" s="86" t="s">
        <v>134</v>
      </c>
    </row>
    <row r="42" spans="1:9" ht="40.799999999999997" customHeight="1">
      <c r="A42" s="43"/>
      <c r="B42" s="45"/>
      <c r="C42" s="131" t="s">
        <v>135</v>
      </c>
      <c r="D42" s="132"/>
      <c r="E42" s="133"/>
      <c r="F42" s="40" t="s">
        <v>95</v>
      </c>
      <c r="G42" s="73">
        <v>0</v>
      </c>
      <c r="H42" s="75" t="s">
        <v>133</v>
      </c>
      <c r="I42" s="86" t="s">
        <v>136</v>
      </c>
    </row>
    <row r="43" spans="1:9" ht="44.4" customHeight="1">
      <c r="A43" s="43"/>
      <c r="B43" s="45"/>
      <c r="C43" s="131" t="s">
        <v>137</v>
      </c>
      <c r="D43" s="132"/>
      <c r="E43" s="133"/>
      <c r="F43" s="40" t="s">
        <v>95</v>
      </c>
      <c r="G43" s="73">
        <v>0</v>
      </c>
      <c r="H43" s="75"/>
      <c r="I43" s="86" t="s">
        <v>139</v>
      </c>
    </row>
    <row r="44" spans="1:9" ht="40.799999999999997" customHeight="1">
      <c r="A44" s="43"/>
      <c r="B44" s="45"/>
      <c r="C44" s="131" t="s">
        <v>138</v>
      </c>
      <c r="D44" s="132"/>
      <c r="E44" s="133"/>
      <c r="F44" s="40" t="s">
        <v>95</v>
      </c>
      <c r="G44" s="73">
        <v>0</v>
      </c>
      <c r="H44" s="75"/>
      <c r="I44" s="86" t="s">
        <v>140</v>
      </c>
    </row>
    <row r="45" spans="1:9" ht="68.400000000000006" customHeight="1">
      <c r="C45" s="8"/>
      <c r="D45" s="8"/>
      <c r="E45" s="8"/>
      <c r="F45" s="2"/>
      <c r="G45" s="79"/>
      <c r="H45" s="80"/>
    </row>
    <row r="46" spans="1:9" ht="39.6" customHeight="1">
      <c r="A46" s="42"/>
      <c r="B46" s="44"/>
      <c r="C46" s="131" t="s">
        <v>129</v>
      </c>
      <c r="D46" s="132"/>
      <c r="E46" s="133"/>
      <c r="F46" s="40" t="s">
        <v>95</v>
      </c>
      <c r="G46" s="73" t="e">
        <f>G47*G48</f>
        <v>#DIV/0!</v>
      </c>
      <c r="H46" s="75" t="s">
        <v>131</v>
      </c>
      <c r="I46" s="86" t="s">
        <v>130</v>
      </c>
    </row>
    <row r="47" spans="1:9" ht="44.4" customHeight="1">
      <c r="A47" s="43"/>
      <c r="B47" s="45"/>
      <c r="C47" s="131" t="s">
        <v>154</v>
      </c>
      <c r="D47" s="132"/>
      <c r="E47" s="133"/>
      <c r="F47" s="40" t="s">
        <v>95</v>
      </c>
      <c r="G47" s="73" t="e">
        <f>G62</f>
        <v>#DIV/0!</v>
      </c>
      <c r="H47" s="75" t="s">
        <v>155</v>
      </c>
      <c r="I47" s="86" t="s">
        <v>156</v>
      </c>
    </row>
    <row r="48" spans="1:9" ht="40.799999999999997" customHeight="1">
      <c r="A48" s="43"/>
      <c r="B48" s="45"/>
      <c r="C48" s="131" t="s">
        <v>147</v>
      </c>
      <c r="D48" s="132"/>
      <c r="E48" s="133"/>
      <c r="F48" s="40" t="s">
        <v>95</v>
      </c>
      <c r="G48" s="73" t="e">
        <f>G63</f>
        <v>#DIV/0!</v>
      </c>
      <c r="H48" s="75" t="s">
        <v>155</v>
      </c>
      <c r="I48" s="86" t="s">
        <v>157</v>
      </c>
    </row>
    <row r="49" spans="1:9" ht="44.4" customHeight="1">
      <c r="A49" s="43"/>
      <c r="B49" s="45"/>
      <c r="C49" s="131" t="s">
        <v>158</v>
      </c>
      <c r="D49" s="132"/>
      <c r="E49" s="133"/>
      <c r="F49" s="40" t="s">
        <v>95</v>
      </c>
      <c r="G49" s="73">
        <v>0</v>
      </c>
      <c r="H49" s="75"/>
      <c r="I49" s="86" t="s">
        <v>159</v>
      </c>
    </row>
    <row r="50" spans="1:9" ht="68.400000000000006" customHeight="1">
      <c r="C50" s="8"/>
      <c r="D50" s="8"/>
      <c r="E50" s="8"/>
      <c r="F50" s="2"/>
      <c r="G50" s="79"/>
      <c r="H50" s="80"/>
    </row>
    <row r="51" spans="1:9" ht="44.4" customHeight="1">
      <c r="A51" s="43"/>
      <c r="B51" s="45"/>
      <c r="C51" s="131" t="s">
        <v>686</v>
      </c>
      <c r="D51" s="132"/>
      <c r="E51" s="133"/>
      <c r="F51" s="40" t="s">
        <v>95</v>
      </c>
      <c r="G51" s="73">
        <f>G52*G53*G54</f>
        <v>0</v>
      </c>
      <c r="H51" s="75"/>
      <c r="I51" s="86" t="s">
        <v>124</v>
      </c>
    </row>
    <row r="52" spans="1:9" ht="44.4" customHeight="1">
      <c r="A52" s="43"/>
      <c r="B52" s="45"/>
      <c r="C52" s="131" t="s">
        <v>161</v>
      </c>
      <c r="D52" s="132"/>
      <c r="E52" s="133"/>
      <c r="F52" s="40" t="s">
        <v>95</v>
      </c>
      <c r="G52" s="73">
        <f>G56</f>
        <v>0</v>
      </c>
      <c r="H52" s="75" t="s">
        <v>155</v>
      </c>
      <c r="I52" s="86" t="s">
        <v>160</v>
      </c>
    </row>
    <row r="53" spans="1:9" ht="40.799999999999997" customHeight="1">
      <c r="A53" s="43"/>
      <c r="B53" s="45"/>
      <c r="C53" s="131" t="s">
        <v>162</v>
      </c>
      <c r="D53" s="132"/>
      <c r="E53" s="133"/>
      <c r="F53" s="40" t="s">
        <v>95</v>
      </c>
      <c r="G53" s="73">
        <v>0</v>
      </c>
      <c r="H53" s="75" t="s">
        <v>155</v>
      </c>
      <c r="I53" s="86" t="s">
        <v>163</v>
      </c>
    </row>
    <row r="54" spans="1:9" ht="44.4" customHeight="1">
      <c r="A54" s="43"/>
      <c r="B54" s="45"/>
      <c r="C54" s="131" t="s">
        <v>164</v>
      </c>
      <c r="D54" s="132"/>
      <c r="E54" s="133"/>
      <c r="F54" s="40" t="s">
        <v>95</v>
      </c>
      <c r="G54" s="95">
        <v>0.89</v>
      </c>
      <c r="H54" s="75"/>
      <c r="I54" s="86"/>
    </row>
    <row r="55" spans="1:9" ht="56.4" customHeight="1">
      <c r="C55" s="8"/>
      <c r="D55" s="8"/>
      <c r="E55" s="8"/>
      <c r="F55" s="2"/>
      <c r="G55" s="79"/>
      <c r="H55" s="80"/>
    </row>
    <row r="56" spans="1:9" ht="44.4" customHeight="1">
      <c r="A56" s="43"/>
      <c r="B56" s="45"/>
      <c r="C56" s="131" t="s">
        <v>161</v>
      </c>
      <c r="D56" s="132"/>
      <c r="E56" s="133"/>
      <c r="F56" s="40" t="s">
        <v>95</v>
      </c>
      <c r="G56" s="73">
        <v>0</v>
      </c>
      <c r="H56" s="75" t="s">
        <v>155</v>
      </c>
      <c r="I56" s="86" t="s">
        <v>160</v>
      </c>
    </row>
    <row r="57" spans="1:9" ht="40.799999999999997" customHeight="1">
      <c r="A57" s="43"/>
      <c r="B57" s="45"/>
      <c r="C57" s="131" t="s">
        <v>165</v>
      </c>
      <c r="D57" s="132"/>
      <c r="E57" s="133"/>
      <c r="F57" s="40" t="s">
        <v>95</v>
      </c>
      <c r="G57" s="73">
        <v>0</v>
      </c>
      <c r="H57" s="75" t="s">
        <v>159</v>
      </c>
      <c r="I57" s="86" t="s">
        <v>166</v>
      </c>
    </row>
    <row r="58" spans="1:9" ht="79.2" customHeight="1">
      <c r="C58" s="8"/>
      <c r="D58" s="8"/>
      <c r="E58" s="8"/>
      <c r="F58" s="2"/>
      <c r="G58" s="79"/>
      <c r="H58" s="80"/>
    </row>
    <row r="59" spans="1:9" ht="42" customHeight="1">
      <c r="A59" s="42"/>
      <c r="B59" s="44"/>
      <c r="C59" s="120" t="s">
        <v>143</v>
      </c>
      <c r="D59" s="120"/>
      <c r="E59" s="120"/>
      <c r="F59" s="40" t="s">
        <v>95</v>
      </c>
      <c r="G59" s="73" t="e">
        <f>G60+((1-G64)*G60)</f>
        <v>#DIV/0!</v>
      </c>
      <c r="H59" s="75" t="s">
        <v>133</v>
      </c>
      <c r="I59" s="86" t="s">
        <v>167</v>
      </c>
    </row>
    <row r="60" spans="1:9" ht="39.6" customHeight="1">
      <c r="A60" s="42"/>
      <c r="B60" s="44"/>
      <c r="C60" s="131" t="s">
        <v>169</v>
      </c>
      <c r="D60" s="132"/>
      <c r="E60" s="133"/>
      <c r="F60" s="40" t="s">
        <v>95</v>
      </c>
      <c r="G60" s="73" t="e">
        <f>((1-(G65/G66))*G61)</f>
        <v>#DIV/0!</v>
      </c>
      <c r="H60" s="75" t="s">
        <v>133</v>
      </c>
      <c r="I60" s="86" t="s">
        <v>168</v>
      </c>
    </row>
    <row r="61" spans="1:9" ht="44.4" customHeight="1">
      <c r="A61" s="43"/>
      <c r="B61" s="45"/>
      <c r="C61" s="131" t="s">
        <v>170</v>
      </c>
      <c r="D61" s="132"/>
      <c r="E61" s="133"/>
      <c r="F61" s="40" t="s">
        <v>95</v>
      </c>
      <c r="G61" s="73" t="e">
        <f>G62*G63</f>
        <v>#DIV/0!</v>
      </c>
      <c r="H61" s="75" t="s">
        <v>133</v>
      </c>
      <c r="I61" s="86" t="s">
        <v>171</v>
      </c>
    </row>
    <row r="62" spans="1:9" ht="40.799999999999997" customHeight="1">
      <c r="A62" s="43"/>
      <c r="B62" s="45"/>
      <c r="C62" s="131" t="s">
        <v>154</v>
      </c>
      <c r="D62" s="132"/>
      <c r="E62" s="133"/>
      <c r="F62" s="40" t="s">
        <v>95</v>
      </c>
      <c r="G62" s="73" t="e">
        <f>'MPS(input)'!E15</f>
        <v>#DIV/0!</v>
      </c>
      <c r="H62" s="75" t="s">
        <v>155</v>
      </c>
      <c r="I62" s="86" t="s">
        <v>156</v>
      </c>
    </row>
    <row r="63" spans="1:9" ht="40.799999999999997" customHeight="1">
      <c r="A63" s="43"/>
      <c r="B63" s="45"/>
      <c r="C63" s="131" t="s">
        <v>147</v>
      </c>
      <c r="D63" s="132"/>
      <c r="E63" s="133"/>
      <c r="F63" s="40" t="s">
        <v>95</v>
      </c>
      <c r="G63" s="73" t="e">
        <f>'MPS(input)'!E11</f>
        <v>#DIV/0!</v>
      </c>
      <c r="H63" s="75" t="s">
        <v>155</v>
      </c>
      <c r="I63" s="86" t="s">
        <v>157</v>
      </c>
    </row>
    <row r="64" spans="1:9" ht="40.799999999999997" customHeight="1">
      <c r="A64" s="43"/>
      <c r="B64" s="45"/>
      <c r="C64" s="131" t="s">
        <v>173</v>
      </c>
      <c r="D64" s="132"/>
      <c r="E64" s="133"/>
      <c r="F64" s="40" t="s">
        <v>95</v>
      </c>
      <c r="G64" s="73">
        <v>0</v>
      </c>
      <c r="H64" s="75"/>
      <c r="I64" s="86" t="s">
        <v>172</v>
      </c>
    </row>
    <row r="65" spans="1:9" ht="44.4" customHeight="1">
      <c r="A65" s="43"/>
      <c r="B65" s="45"/>
      <c r="C65" s="131" t="s">
        <v>768</v>
      </c>
      <c r="D65" s="132"/>
      <c r="E65" s="133"/>
      <c r="F65" s="40" t="s">
        <v>95</v>
      </c>
      <c r="G65" s="73" t="e">
        <f>'MPS(input)'!E12</f>
        <v>#DIV/0!</v>
      </c>
      <c r="H65" s="75" t="s">
        <v>133</v>
      </c>
      <c r="I65" s="86" t="s">
        <v>134</v>
      </c>
    </row>
    <row r="66" spans="1:9" ht="39.6" customHeight="1">
      <c r="A66" s="42"/>
      <c r="B66" s="44"/>
      <c r="C66" s="131" t="s">
        <v>174</v>
      </c>
      <c r="D66" s="132"/>
      <c r="E66" s="133"/>
      <c r="F66" s="40" t="s">
        <v>95</v>
      </c>
      <c r="G66" s="73" t="e">
        <f>'MPS(input)'!E13</f>
        <v>#DIV/0!</v>
      </c>
      <c r="H66" s="75" t="s">
        <v>133</v>
      </c>
      <c r="I66" s="86" t="s">
        <v>136</v>
      </c>
    </row>
    <row r="67" spans="1:9" ht="44.4" customHeight="1">
      <c r="A67" s="43"/>
      <c r="B67" s="45"/>
      <c r="C67" s="131" t="s">
        <v>137</v>
      </c>
      <c r="D67" s="132"/>
      <c r="E67" s="133"/>
      <c r="F67" s="40" t="s">
        <v>95</v>
      </c>
      <c r="G67" s="73">
        <v>0</v>
      </c>
      <c r="H67" s="75"/>
      <c r="I67" s="86" t="s">
        <v>139</v>
      </c>
    </row>
    <row r="68" spans="1:9" ht="192.6" customHeight="1">
      <c r="C68" s="8"/>
      <c r="D68" s="8"/>
      <c r="E68" s="8"/>
      <c r="F68" s="2"/>
      <c r="G68" s="79"/>
      <c r="H68" s="80"/>
    </row>
    <row r="69" spans="1:9" ht="40.799999999999997" customHeight="1">
      <c r="A69" s="43"/>
      <c r="B69" s="45"/>
      <c r="C69" s="131" t="s">
        <v>175</v>
      </c>
      <c r="D69" s="132"/>
      <c r="E69" s="133"/>
      <c r="F69" s="40" t="s">
        <v>95</v>
      </c>
      <c r="G69" s="73">
        <v>0</v>
      </c>
      <c r="H69" s="75" t="s">
        <v>155</v>
      </c>
      <c r="I69" s="86" t="s">
        <v>178</v>
      </c>
    </row>
    <row r="70" spans="1:9" ht="40.799999999999997" customHeight="1">
      <c r="A70" s="43"/>
      <c r="B70" s="45"/>
      <c r="C70" s="131" t="s">
        <v>705</v>
      </c>
      <c r="D70" s="132"/>
      <c r="E70" s="133"/>
      <c r="F70" s="40" t="s">
        <v>95</v>
      </c>
      <c r="G70" s="73">
        <v>15175</v>
      </c>
      <c r="H70" s="75" t="s">
        <v>704</v>
      </c>
      <c r="I70" s="86" t="s">
        <v>179</v>
      </c>
    </row>
    <row r="71" spans="1:9" ht="40.799999999999997" customHeight="1">
      <c r="A71" s="43"/>
      <c r="B71" s="45"/>
      <c r="C71" s="131" t="s">
        <v>176</v>
      </c>
      <c r="D71" s="132"/>
      <c r="E71" s="133"/>
      <c r="F71" s="40" t="s">
        <v>95</v>
      </c>
      <c r="G71" s="73" t="e">
        <f>'MPS(input)'!E16</f>
        <v>#DIV/0!</v>
      </c>
      <c r="H71" s="75"/>
      <c r="I71" s="155" t="s">
        <v>775</v>
      </c>
    </row>
    <row r="72" spans="1:9" ht="44.4" customHeight="1">
      <c r="A72" s="43"/>
      <c r="B72" s="45"/>
      <c r="C72" s="131" t="s">
        <v>177</v>
      </c>
      <c r="D72" s="132"/>
      <c r="E72" s="133"/>
      <c r="F72" s="40" t="s">
        <v>95</v>
      </c>
      <c r="G72" s="73">
        <v>303.14999999999998</v>
      </c>
      <c r="H72" s="75" t="s">
        <v>518</v>
      </c>
      <c r="I72" s="86" t="s">
        <v>180</v>
      </c>
    </row>
    <row r="73" spans="1:9" ht="39.6" customHeight="1">
      <c r="A73" s="42"/>
      <c r="B73" s="44"/>
      <c r="C73" s="131" t="s">
        <v>764</v>
      </c>
      <c r="D73" s="132"/>
      <c r="E73" s="133"/>
      <c r="F73" s="40" t="s">
        <v>95</v>
      </c>
      <c r="G73" s="51">
        <v>1.986</v>
      </c>
      <c r="H73" s="75" t="s">
        <v>703</v>
      </c>
      <c r="I73" s="86" t="s">
        <v>181</v>
      </c>
    </row>
    <row r="74" spans="1:9" ht="44.4" customHeight="1">
      <c r="A74" s="43"/>
      <c r="B74" s="45"/>
      <c r="C74" s="131" t="s">
        <v>158</v>
      </c>
      <c r="D74" s="132"/>
      <c r="E74" s="133"/>
      <c r="F74" s="40" t="s">
        <v>95</v>
      </c>
      <c r="G74" s="73">
        <v>0</v>
      </c>
      <c r="H74" s="75"/>
      <c r="I74" s="86" t="s">
        <v>159</v>
      </c>
    </row>
    <row r="75" spans="1:9" ht="138.6" customHeight="1">
      <c r="C75" s="8"/>
      <c r="D75" s="8"/>
      <c r="E75" s="8"/>
      <c r="F75" s="2"/>
      <c r="G75" s="79"/>
      <c r="H75" s="80"/>
    </row>
    <row r="76" spans="1:9" ht="40.799999999999997" customHeight="1">
      <c r="A76" s="43"/>
      <c r="B76" s="45"/>
      <c r="C76" s="131" t="s">
        <v>162</v>
      </c>
      <c r="D76" s="132"/>
      <c r="E76" s="133"/>
      <c r="F76" s="40" t="s">
        <v>95</v>
      </c>
      <c r="G76" s="73" t="e">
        <f>G77*G78/G79</f>
        <v>#DIV/0!</v>
      </c>
      <c r="H76" s="75"/>
      <c r="I76" s="86" t="s">
        <v>163</v>
      </c>
    </row>
    <row r="77" spans="1:9" ht="40.799999999999997" customHeight="1">
      <c r="A77" s="43"/>
      <c r="B77" s="45"/>
      <c r="C77" s="131" t="s">
        <v>175</v>
      </c>
      <c r="D77" s="132"/>
      <c r="E77" s="133"/>
      <c r="F77" s="40" t="s">
        <v>95</v>
      </c>
      <c r="G77" s="73">
        <f>G69</f>
        <v>0</v>
      </c>
      <c r="H77" s="75"/>
      <c r="I77" s="86" t="s">
        <v>178</v>
      </c>
    </row>
    <row r="78" spans="1:9" ht="44.4" customHeight="1">
      <c r="A78" s="43"/>
      <c r="B78" s="45"/>
      <c r="C78" s="120" t="s">
        <v>143</v>
      </c>
      <c r="D78" s="120"/>
      <c r="E78" s="120"/>
      <c r="F78" s="40" t="s">
        <v>95</v>
      </c>
      <c r="G78" s="73" t="e">
        <f>G59</f>
        <v>#DIV/0!</v>
      </c>
      <c r="H78" s="75" t="s">
        <v>133</v>
      </c>
      <c r="I78" s="86" t="s">
        <v>167</v>
      </c>
    </row>
    <row r="79" spans="1:9" ht="39.6" customHeight="1">
      <c r="A79" s="42"/>
      <c r="B79" s="44"/>
      <c r="C79" s="131" t="s">
        <v>169</v>
      </c>
      <c r="D79" s="132"/>
      <c r="E79" s="133"/>
      <c r="F79" s="40" t="s">
        <v>95</v>
      </c>
      <c r="G79" s="73" t="e">
        <f>G60</f>
        <v>#DIV/0!</v>
      </c>
      <c r="H79" s="75" t="s">
        <v>133</v>
      </c>
      <c r="I79" s="86" t="s">
        <v>168</v>
      </c>
    </row>
    <row r="80" spans="1:9" ht="44.4" customHeight="1">
      <c r="A80" s="43"/>
      <c r="B80" s="45"/>
      <c r="C80" s="131" t="s">
        <v>158</v>
      </c>
      <c r="D80" s="132"/>
      <c r="E80" s="133"/>
      <c r="F80" s="40" t="s">
        <v>95</v>
      </c>
      <c r="G80" s="73">
        <v>0</v>
      </c>
      <c r="H80" s="75"/>
      <c r="I80" s="86" t="s">
        <v>159</v>
      </c>
    </row>
    <row r="81" spans="1:10" ht="120" customHeight="1">
      <c r="C81" s="8"/>
      <c r="D81" s="8"/>
      <c r="E81" s="8"/>
      <c r="F81" s="2"/>
      <c r="G81" s="79"/>
      <c r="H81" s="80"/>
    </row>
    <row r="82" spans="1:10" ht="18.75" customHeight="1" thickBot="1">
      <c r="A82" s="41" t="s">
        <v>5</v>
      </c>
      <c r="B82" s="37"/>
      <c r="C82" s="43"/>
      <c r="D82" s="43"/>
      <c r="E82" s="36"/>
      <c r="F82" s="38"/>
      <c r="G82" s="41"/>
      <c r="H82" s="36"/>
      <c r="I82" s="38"/>
    </row>
    <row r="83" spans="1:10" ht="18.75" customHeight="1">
      <c r="A83" s="43"/>
      <c r="B83" s="129" t="s">
        <v>706</v>
      </c>
      <c r="C83" s="129"/>
      <c r="D83" s="129"/>
      <c r="E83" s="129"/>
      <c r="F83" s="28"/>
      <c r="G83" s="112" t="e">
        <f>G84</f>
        <v>#DIV/0!</v>
      </c>
      <c r="H83" s="113" t="s">
        <v>58</v>
      </c>
      <c r="I83" s="70" t="s">
        <v>91</v>
      </c>
    </row>
    <row r="84" spans="1:10" ht="42" customHeight="1">
      <c r="B84" s="8"/>
      <c r="C84" s="120" t="s">
        <v>182</v>
      </c>
      <c r="D84" s="120"/>
      <c r="E84" s="120"/>
      <c r="F84" s="28" t="s">
        <v>95</v>
      </c>
      <c r="G84" s="110" t="e">
        <f>G85+G86+G87+G88+G89+G90</f>
        <v>#DIV/0!</v>
      </c>
      <c r="H84" s="114" t="s">
        <v>183</v>
      </c>
      <c r="I84" s="111" t="s">
        <v>184</v>
      </c>
    </row>
    <row r="85" spans="1:10" ht="42" customHeight="1">
      <c r="B85" s="8"/>
      <c r="C85" s="120" t="s">
        <v>185</v>
      </c>
      <c r="D85" s="120"/>
      <c r="E85" s="120"/>
      <c r="F85" s="28" t="s">
        <v>95</v>
      </c>
      <c r="G85" s="110" t="e">
        <f>G93</f>
        <v>#DIV/0!</v>
      </c>
      <c r="H85" s="114" t="s">
        <v>183</v>
      </c>
      <c r="I85" s="111" t="s">
        <v>186</v>
      </c>
    </row>
    <row r="86" spans="1:10" ht="42" customHeight="1">
      <c r="B86" s="8"/>
      <c r="C86" s="120" t="s">
        <v>187</v>
      </c>
      <c r="D86" s="120"/>
      <c r="E86" s="120"/>
      <c r="F86" s="28" t="s">
        <v>95</v>
      </c>
      <c r="G86" s="110">
        <v>0</v>
      </c>
      <c r="H86" s="114" t="s">
        <v>183</v>
      </c>
      <c r="I86" s="81" t="s">
        <v>188</v>
      </c>
      <c r="J86" s="140"/>
    </row>
    <row r="87" spans="1:10" ht="40.950000000000003" customHeight="1">
      <c r="C87" s="120" t="s">
        <v>190</v>
      </c>
      <c r="D87" s="120"/>
      <c r="E87" s="120"/>
      <c r="F87" s="28" t="s">
        <v>95</v>
      </c>
      <c r="G87" s="115">
        <v>0</v>
      </c>
      <c r="H87" s="114" t="s">
        <v>183</v>
      </c>
      <c r="I87" s="111" t="s">
        <v>189</v>
      </c>
    </row>
    <row r="88" spans="1:10" ht="42" customHeight="1">
      <c r="B88" s="8"/>
      <c r="C88" s="120" t="s">
        <v>191</v>
      </c>
      <c r="D88" s="120"/>
      <c r="E88" s="120"/>
      <c r="F88" s="28" t="s">
        <v>95</v>
      </c>
      <c r="G88" s="110">
        <v>0</v>
      </c>
      <c r="H88" s="114" t="s">
        <v>183</v>
      </c>
      <c r="I88" s="111" t="s">
        <v>192</v>
      </c>
    </row>
    <row r="89" spans="1:10" ht="42" customHeight="1">
      <c r="B89" s="8"/>
      <c r="C89" s="120" t="s">
        <v>193</v>
      </c>
      <c r="D89" s="120"/>
      <c r="E89" s="120"/>
      <c r="F89" s="28" t="s">
        <v>95</v>
      </c>
      <c r="G89" s="110">
        <v>0</v>
      </c>
      <c r="H89" s="114" t="s">
        <v>183</v>
      </c>
      <c r="I89" s="81" t="s">
        <v>84</v>
      </c>
      <c r="J89" s="140"/>
    </row>
    <row r="90" spans="1:10" ht="40.950000000000003" customHeight="1">
      <c r="C90" s="120" t="s">
        <v>194</v>
      </c>
      <c r="D90" s="120"/>
      <c r="E90" s="120"/>
      <c r="F90" s="28" t="s">
        <v>95</v>
      </c>
      <c r="G90" s="115">
        <v>0</v>
      </c>
      <c r="H90" s="114" t="s">
        <v>183</v>
      </c>
      <c r="I90" s="111" t="s">
        <v>195</v>
      </c>
    </row>
    <row r="91" spans="1:10" ht="40.950000000000003" customHeight="1" thickBot="1">
      <c r="C91" s="8"/>
      <c r="D91" s="8"/>
      <c r="E91" s="8"/>
      <c r="F91" s="2"/>
      <c r="G91" s="79"/>
      <c r="H91" s="80"/>
    </row>
    <row r="92" spans="1:10" ht="18.75" customHeight="1" thickBot="1">
      <c r="A92" s="42"/>
      <c r="B92" s="128" t="s">
        <v>203</v>
      </c>
      <c r="C92" s="129"/>
      <c r="D92" s="129"/>
      <c r="E92" s="129"/>
      <c r="F92" s="28"/>
      <c r="G92" s="53"/>
      <c r="H92" s="29"/>
      <c r="I92" s="70"/>
    </row>
    <row r="93" spans="1:10" ht="42" customHeight="1">
      <c r="B93" s="8"/>
      <c r="C93" s="120" t="s">
        <v>196</v>
      </c>
      <c r="D93" s="120"/>
      <c r="E93" s="120"/>
      <c r="F93" s="40" t="s">
        <v>95</v>
      </c>
      <c r="G93" s="97" t="e">
        <f>G94+G95+G96</f>
        <v>#DIV/0!</v>
      </c>
      <c r="H93" s="82" t="s">
        <v>183</v>
      </c>
      <c r="I93" s="77" t="s">
        <v>186</v>
      </c>
    </row>
    <row r="94" spans="1:10" ht="42" customHeight="1">
      <c r="B94" s="8"/>
      <c r="C94" s="120" t="s">
        <v>198</v>
      </c>
      <c r="D94" s="120"/>
      <c r="E94" s="120"/>
      <c r="F94" s="40" t="s">
        <v>95</v>
      </c>
      <c r="G94" s="31" t="e">
        <f>G99</f>
        <v>#DIV/0!</v>
      </c>
      <c r="H94" s="82" t="s">
        <v>183</v>
      </c>
      <c r="I94" s="96" t="s">
        <v>197</v>
      </c>
    </row>
    <row r="95" spans="1:10" ht="40.950000000000003" customHeight="1">
      <c r="C95" s="120" t="s">
        <v>199</v>
      </c>
      <c r="D95" s="120"/>
      <c r="E95" s="120"/>
      <c r="F95" s="40" t="s">
        <v>95</v>
      </c>
      <c r="G95" s="69">
        <v>0</v>
      </c>
      <c r="H95" s="82" t="s">
        <v>183</v>
      </c>
      <c r="I95" s="96" t="s">
        <v>200</v>
      </c>
    </row>
    <row r="96" spans="1:10" ht="42" customHeight="1">
      <c r="B96" s="8"/>
      <c r="C96" s="120" t="s">
        <v>201</v>
      </c>
      <c r="D96" s="120"/>
      <c r="E96" s="120"/>
      <c r="F96" s="40" t="s">
        <v>95</v>
      </c>
      <c r="G96" s="31">
        <v>0</v>
      </c>
      <c r="H96" s="82" t="s">
        <v>183</v>
      </c>
      <c r="I96" s="77" t="s">
        <v>202</v>
      </c>
    </row>
    <row r="97" spans="1:9" ht="56.4" customHeight="1" thickBot="1">
      <c r="C97" s="8"/>
      <c r="D97" s="8"/>
      <c r="E97" s="8"/>
      <c r="F97" s="2"/>
      <c r="G97" s="79"/>
      <c r="H97" s="80"/>
    </row>
    <row r="98" spans="1:9" ht="18.75" customHeight="1" thickBot="1">
      <c r="A98" s="42"/>
      <c r="B98" s="128" t="s">
        <v>204</v>
      </c>
      <c r="C98" s="129"/>
      <c r="D98" s="129"/>
      <c r="E98" s="129"/>
      <c r="F98" s="28"/>
      <c r="G98" s="53"/>
      <c r="H98" s="29"/>
      <c r="I98" s="70"/>
    </row>
    <row r="99" spans="1:9" ht="42" customHeight="1">
      <c r="B99" s="8"/>
      <c r="C99" s="120" t="s">
        <v>198</v>
      </c>
      <c r="D99" s="120"/>
      <c r="E99" s="120"/>
      <c r="F99" s="40" t="s">
        <v>95</v>
      </c>
      <c r="G99" s="97" t="e">
        <f>G100*G101*G102</f>
        <v>#DIV/0!</v>
      </c>
      <c r="H99" s="82" t="s">
        <v>183</v>
      </c>
      <c r="I99" s="96" t="s">
        <v>197</v>
      </c>
    </row>
    <row r="100" spans="1:9" ht="42" customHeight="1">
      <c r="B100" s="8"/>
      <c r="C100" s="120" t="s">
        <v>205</v>
      </c>
      <c r="D100" s="120"/>
      <c r="E100" s="120"/>
      <c r="F100" s="40" t="s">
        <v>95</v>
      </c>
      <c r="G100" s="31">
        <f>G104</f>
        <v>0</v>
      </c>
      <c r="H100" s="82" t="s">
        <v>206</v>
      </c>
      <c r="I100" s="96" t="s">
        <v>209</v>
      </c>
    </row>
    <row r="101" spans="1:9" ht="40.950000000000003" customHeight="1">
      <c r="C101" s="120" t="s">
        <v>207</v>
      </c>
      <c r="D101" s="120"/>
      <c r="E101" s="120"/>
      <c r="F101" s="40" t="s">
        <v>95</v>
      </c>
      <c r="G101" s="69" t="e">
        <f xml:space="preserve"> OR(G110,G117)</f>
        <v>#DIV/0!</v>
      </c>
      <c r="H101" s="82" t="s">
        <v>210</v>
      </c>
      <c r="I101" s="96" t="s">
        <v>208</v>
      </c>
    </row>
    <row r="102" spans="1:9" ht="42" customHeight="1">
      <c r="B102" s="8"/>
      <c r="C102" s="120" t="s">
        <v>211</v>
      </c>
      <c r="D102" s="120"/>
      <c r="E102" s="120"/>
      <c r="F102" s="40" t="s">
        <v>95</v>
      </c>
      <c r="G102" s="31" t="e">
        <f>'MPS(input)'!E38</f>
        <v>#DIV/0!</v>
      </c>
      <c r="H102" s="82" t="s">
        <v>212</v>
      </c>
      <c r="I102" s="77" t="s">
        <v>119</v>
      </c>
    </row>
    <row r="103" spans="1:9" ht="45" customHeight="1">
      <c r="C103" s="8"/>
      <c r="D103" s="8"/>
      <c r="E103" s="8"/>
      <c r="F103" s="2"/>
      <c r="G103" s="79"/>
      <c r="H103" s="80"/>
    </row>
    <row r="104" spans="1:9" ht="42" customHeight="1">
      <c r="B104" s="8"/>
      <c r="C104" s="120" t="s">
        <v>205</v>
      </c>
      <c r="D104" s="120"/>
      <c r="E104" s="120"/>
      <c r="F104" s="40" t="s">
        <v>95</v>
      </c>
      <c r="G104" s="31">
        <f>G105</f>
        <v>0</v>
      </c>
      <c r="H104" s="82" t="s">
        <v>206</v>
      </c>
      <c r="I104" s="96" t="s">
        <v>209</v>
      </c>
    </row>
    <row r="105" spans="1:9" ht="40.950000000000003" customHeight="1">
      <c r="C105" s="120" t="s">
        <v>213</v>
      </c>
      <c r="D105" s="120"/>
      <c r="E105" s="120"/>
      <c r="F105" s="40" t="s">
        <v>95</v>
      </c>
      <c r="G105" s="69">
        <f>'MPS(input)'!E45</f>
        <v>0</v>
      </c>
      <c r="H105" s="82" t="s">
        <v>214</v>
      </c>
      <c r="I105" s="96" t="s">
        <v>215</v>
      </c>
    </row>
    <row r="106" spans="1:9" ht="42" customHeight="1">
      <c r="B106" s="8"/>
      <c r="C106" s="120" t="s">
        <v>216</v>
      </c>
      <c r="D106" s="120"/>
      <c r="E106" s="120"/>
      <c r="F106" s="40" t="s">
        <v>95</v>
      </c>
      <c r="G106" s="31">
        <v>0</v>
      </c>
      <c r="H106" s="82"/>
      <c r="I106" s="77" t="s">
        <v>214</v>
      </c>
    </row>
    <row r="107" spans="1:9" ht="45" customHeight="1">
      <c r="C107" s="8"/>
      <c r="D107" s="8"/>
      <c r="E107" s="8"/>
      <c r="F107" s="2"/>
      <c r="G107" s="79"/>
      <c r="H107" s="80"/>
    </row>
    <row r="108" spans="1:9" ht="302.39999999999998" customHeight="1">
      <c r="C108" s="8"/>
      <c r="D108" s="8"/>
      <c r="E108" s="8"/>
      <c r="F108" s="2"/>
      <c r="G108" s="79"/>
      <c r="H108" s="80"/>
    </row>
    <row r="109" spans="1:9" ht="128.4" customHeight="1">
      <c r="C109" s="8"/>
      <c r="D109" s="8"/>
      <c r="E109" s="8"/>
      <c r="F109" s="2"/>
      <c r="G109" s="79"/>
      <c r="H109" s="80"/>
    </row>
    <row r="110" spans="1:9" ht="36" customHeight="1">
      <c r="A110" s="42"/>
      <c r="B110" s="44"/>
      <c r="C110" s="120" t="s">
        <v>207</v>
      </c>
      <c r="D110" s="120"/>
      <c r="E110" s="120"/>
      <c r="F110" s="40" t="s">
        <v>95</v>
      </c>
      <c r="G110" s="69" t="e">
        <f>(G111/G112)/G114</f>
        <v>#DIV/0!</v>
      </c>
      <c r="H110" s="82" t="s">
        <v>210</v>
      </c>
      <c r="I110" s="96" t="s">
        <v>208</v>
      </c>
    </row>
    <row r="111" spans="1:9" ht="36" customHeight="1">
      <c r="A111" s="42"/>
      <c r="B111" s="44"/>
      <c r="C111" s="131" t="s">
        <v>217</v>
      </c>
      <c r="D111" s="132"/>
      <c r="E111" s="133"/>
      <c r="F111" s="40" t="s">
        <v>95</v>
      </c>
      <c r="G111" s="73">
        <v>0</v>
      </c>
      <c r="H111" s="75" t="s">
        <v>219</v>
      </c>
      <c r="I111" s="86" t="s">
        <v>218</v>
      </c>
    </row>
    <row r="112" spans="1:9" ht="44.4" customHeight="1">
      <c r="A112" s="43"/>
      <c r="B112" s="45"/>
      <c r="C112" s="131" t="s">
        <v>220</v>
      </c>
      <c r="D112" s="132"/>
      <c r="E112" s="133"/>
      <c r="F112" s="40" t="s">
        <v>95</v>
      </c>
      <c r="G112" s="73" t="e">
        <f>'MPS(input)'!E46</f>
        <v>#DIV/0!</v>
      </c>
      <c r="H112" s="75" t="s">
        <v>214</v>
      </c>
      <c r="I112" s="86" t="s">
        <v>221</v>
      </c>
    </row>
    <row r="113" spans="1:9" ht="45.6" customHeight="1">
      <c r="A113" s="42"/>
      <c r="B113" s="44"/>
      <c r="C113" s="131" t="s">
        <v>222</v>
      </c>
      <c r="D113" s="132"/>
      <c r="E113" s="133"/>
      <c r="F113" s="40" t="s">
        <v>95</v>
      </c>
      <c r="G113" s="73">
        <v>0</v>
      </c>
      <c r="H113" s="75"/>
      <c r="I113" s="86" t="s">
        <v>223</v>
      </c>
    </row>
    <row r="114" spans="1:9" ht="44.4" customHeight="1">
      <c r="A114" s="43"/>
      <c r="B114" s="45"/>
      <c r="C114" s="131" t="s">
        <v>224</v>
      </c>
      <c r="D114" s="132"/>
      <c r="E114" s="133"/>
      <c r="F114" s="40" t="s">
        <v>95</v>
      </c>
      <c r="G114" s="73">
        <v>0</v>
      </c>
      <c r="H114" s="75"/>
      <c r="I114" s="86" t="s">
        <v>139</v>
      </c>
    </row>
    <row r="115" spans="1:9" ht="94.8" customHeight="1">
      <c r="C115" s="8"/>
      <c r="D115" s="8"/>
      <c r="E115" s="8"/>
      <c r="F115" s="2"/>
      <c r="G115" s="79"/>
      <c r="H115" s="80"/>
    </row>
    <row r="116" spans="1:9" ht="70.2" customHeight="1">
      <c r="C116" s="8"/>
      <c r="D116" s="8"/>
      <c r="E116" s="8"/>
      <c r="F116" s="2"/>
      <c r="G116" s="79"/>
      <c r="H116" s="80"/>
    </row>
    <row r="117" spans="1:9" ht="36" customHeight="1" thickBot="1">
      <c r="A117" s="42"/>
      <c r="B117" s="44"/>
      <c r="C117" s="120" t="s">
        <v>207</v>
      </c>
      <c r="D117" s="120"/>
      <c r="E117" s="120"/>
      <c r="F117" s="40" t="s">
        <v>95</v>
      </c>
      <c r="G117" s="69">
        <v>2E-3</v>
      </c>
      <c r="H117" s="82" t="s">
        <v>210</v>
      </c>
      <c r="I117" s="96" t="s">
        <v>208</v>
      </c>
    </row>
    <row r="118" spans="1:9" ht="18.75" customHeight="1" thickBot="1">
      <c r="A118" s="42"/>
      <c r="B118" s="128" t="s">
        <v>225</v>
      </c>
      <c r="C118" s="129"/>
      <c r="D118" s="129"/>
      <c r="E118" s="129"/>
      <c r="F118" s="28"/>
      <c r="G118" s="53"/>
      <c r="H118" s="29"/>
      <c r="I118" s="70"/>
    </row>
    <row r="119" spans="1:9" ht="42" customHeight="1">
      <c r="B119" s="8"/>
      <c r="C119" s="120" t="s">
        <v>226</v>
      </c>
      <c r="D119" s="120"/>
      <c r="E119" s="120"/>
      <c r="F119" s="40" t="s">
        <v>95</v>
      </c>
      <c r="G119" s="97" t="e">
        <f>G120*G121*G122</f>
        <v>#DIV/0!</v>
      </c>
      <c r="H119" s="82" t="s">
        <v>183</v>
      </c>
      <c r="I119" s="96" t="s">
        <v>227</v>
      </c>
    </row>
    <row r="120" spans="1:9" ht="42" customHeight="1">
      <c r="B120" s="8"/>
      <c r="C120" s="120" t="s">
        <v>205</v>
      </c>
      <c r="D120" s="120"/>
      <c r="E120" s="120"/>
      <c r="F120" s="40" t="s">
        <v>95</v>
      </c>
      <c r="G120" s="31">
        <f>G104</f>
        <v>0</v>
      </c>
      <c r="H120" s="82" t="s">
        <v>206</v>
      </c>
      <c r="I120" s="96" t="s">
        <v>209</v>
      </c>
    </row>
    <row r="121" spans="1:9" ht="40.950000000000003" customHeight="1">
      <c r="C121" s="120" t="s">
        <v>228</v>
      </c>
      <c r="D121" s="120"/>
      <c r="E121" s="120"/>
      <c r="F121" s="40" t="s">
        <v>95</v>
      </c>
      <c r="G121" s="69" t="e">
        <f>OR(G125,G132)</f>
        <v>#DIV/0!</v>
      </c>
      <c r="H121" s="82" t="s">
        <v>229</v>
      </c>
      <c r="I121" s="77" t="s">
        <v>230</v>
      </c>
    </row>
    <row r="122" spans="1:9" ht="42" customHeight="1">
      <c r="B122" s="8"/>
      <c r="C122" s="120" t="s">
        <v>231</v>
      </c>
      <c r="D122" s="120"/>
      <c r="E122" s="120"/>
      <c r="F122" s="40" t="s">
        <v>95</v>
      </c>
      <c r="G122" s="31" t="e">
        <f>'MPS(input)'!E39</f>
        <v>#DIV/0!</v>
      </c>
      <c r="H122" s="82" t="s">
        <v>232</v>
      </c>
      <c r="I122" s="77" t="s">
        <v>233</v>
      </c>
    </row>
    <row r="123" spans="1:9" ht="45" customHeight="1">
      <c r="C123" s="8"/>
      <c r="D123" s="8"/>
      <c r="E123" s="8"/>
      <c r="F123" s="2"/>
      <c r="G123" s="79"/>
      <c r="H123" s="80"/>
    </row>
    <row r="124" spans="1:9" ht="128.4" customHeight="1">
      <c r="C124" s="8"/>
      <c r="D124" s="8"/>
      <c r="E124" s="8"/>
      <c r="F124" s="2"/>
      <c r="G124" s="79"/>
      <c r="H124" s="80"/>
    </row>
    <row r="125" spans="1:9" ht="36" customHeight="1">
      <c r="A125" s="42"/>
      <c r="B125" s="44"/>
      <c r="C125" s="120" t="s">
        <v>228</v>
      </c>
      <c r="D125" s="120"/>
      <c r="E125" s="120"/>
      <c r="F125" s="40" t="s">
        <v>95</v>
      </c>
      <c r="G125" s="69" t="e">
        <f>(G126/G127)/G129</f>
        <v>#DIV/0!</v>
      </c>
      <c r="H125" s="82" t="s">
        <v>229</v>
      </c>
      <c r="I125" s="77" t="s">
        <v>230</v>
      </c>
    </row>
    <row r="126" spans="1:9" ht="36" customHeight="1">
      <c r="A126" s="42"/>
      <c r="B126" s="44"/>
      <c r="C126" s="131" t="s">
        <v>234</v>
      </c>
      <c r="D126" s="132"/>
      <c r="E126" s="133"/>
      <c r="F126" s="40" t="s">
        <v>95</v>
      </c>
      <c r="G126" s="73" t="e">
        <f>'MPS(input)'!E48</f>
        <v>#DIV/0!</v>
      </c>
      <c r="H126" s="75" t="s">
        <v>235</v>
      </c>
      <c r="I126" s="86" t="s">
        <v>236</v>
      </c>
    </row>
    <row r="127" spans="1:9" ht="44.4" customHeight="1">
      <c r="A127" s="43"/>
      <c r="B127" s="45"/>
      <c r="C127" s="131" t="s">
        <v>220</v>
      </c>
      <c r="D127" s="132"/>
      <c r="E127" s="133"/>
      <c r="F127" s="40" t="s">
        <v>95</v>
      </c>
      <c r="G127" s="73" t="e">
        <f>'MPS(input)'!E46</f>
        <v>#DIV/0!</v>
      </c>
      <c r="H127" s="75" t="s">
        <v>214</v>
      </c>
      <c r="I127" s="86" t="s">
        <v>221</v>
      </c>
    </row>
    <row r="128" spans="1:9" ht="45.6" customHeight="1">
      <c r="A128" s="42"/>
      <c r="B128" s="44"/>
      <c r="C128" s="131" t="s">
        <v>222</v>
      </c>
      <c r="D128" s="132"/>
      <c r="E128" s="133"/>
      <c r="F128" s="40" t="s">
        <v>95</v>
      </c>
      <c r="G128" s="73">
        <v>0</v>
      </c>
      <c r="H128" s="75"/>
      <c r="I128" s="86" t="s">
        <v>223</v>
      </c>
    </row>
    <row r="129" spans="1:9" ht="44.4" customHeight="1">
      <c r="A129" s="43"/>
      <c r="B129" s="45"/>
      <c r="C129" s="131" t="s">
        <v>224</v>
      </c>
      <c r="D129" s="132"/>
      <c r="E129" s="133"/>
      <c r="F129" s="40" t="s">
        <v>95</v>
      </c>
      <c r="G129" s="73">
        <v>0</v>
      </c>
      <c r="H129" s="75"/>
      <c r="I129" s="86" t="s">
        <v>139</v>
      </c>
    </row>
    <row r="130" spans="1:9" ht="94.8" customHeight="1">
      <c r="C130" s="8"/>
      <c r="D130" s="8"/>
      <c r="E130" s="8"/>
      <c r="F130" s="2"/>
      <c r="G130" s="79"/>
      <c r="H130" s="80"/>
    </row>
    <row r="131" spans="1:9" ht="70.2" customHeight="1">
      <c r="C131" s="8"/>
      <c r="D131" s="8"/>
      <c r="E131" s="8"/>
      <c r="F131" s="2"/>
      <c r="G131" s="79"/>
      <c r="H131" s="80"/>
    </row>
    <row r="132" spans="1:9" ht="36" customHeight="1" thickBot="1">
      <c r="A132" s="42"/>
      <c r="B132" s="44"/>
      <c r="C132" s="120" t="s">
        <v>228</v>
      </c>
      <c r="D132" s="120"/>
      <c r="E132" s="120"/>
      <c r="F132" s="40" t="s">
        <v>95</v>
      </c>
      <c r="G132" s="69">
        <v>2.0000000000000001E-4</v>
      </c>
      <c r="H132" s="82" t="s">
        <v>229</v>
      </c>
      <c r="I132" s="77" t="s">
        <v>230</v>
      </c>
    </row>
    <row r="133" spans="1:9" ht="18.75" customHeight="1" thickBot="1">
      <c r="A133" s="42"/>
      <c r="B133" s="128" t="s">
        <v>237</v>
      </c>
      <c r="C133" s="129"/>
      <c r="D133" s="129"/>
      <c r="E133" s="129"/>
      <c r="F133" s="28"/>
      <c r="G133" s="53"/>
      <c r="H133" s="29"/>
      <c r="I133" s="70"/>
    </row>
    <row r="134" spans="1:9" ht="42" customHeight="1">
      <c r="B134" s="8"/>
      <c r="C134" s="120" t="s">
        <v>238</v>
      </c>
      <c r="D134" s="120"/>
      <c r="E134" s="120"/>
      <c r="F134" s="40" t="s">
        <v>95</v>
      </c>
      <c r="G134" s="97" t="e">
        <f>G135*G136*G137*G138*G139</f>
        <v>#DIV/0!</v>
      </c>
      <c r="H134" s="82" t="s">
        <v>183</v>
      </c>
      <c r="I134" s="96" t="s">
        <v>202</v>
      </c>
    </row>
    <row r="135" spans="1:9" ht="42" customHeight="1">
      <c r="B135" s="8"/>
      <c r="C135" s="120" t="s">
        <v>239</v>
      </c>
      <c r="D135" s="120"/>
      <c r="E135" s="120"/>
      <c r="F135" s="40" t="s">
        <v>95</v>
      </c>
      <c r="G135" s="31" t="e">
        <f>G142+G147</f>
        <v>#DIV/0!</v>
      </c>
      <c r="H135" s="82" t="s">
        <v>240</v>
      </c>
      <c r="I135" s="96" t="s">
        <v>241</v>
      </c>
    </row>
    <row r="136" spans="1:9" ht="40.950000000000003" customHeight="1">
      <c r="C136" s="120" t="s">
        <v>242</v>
      </c>
      <c r="D136" s="120"/>
      <c r="E136" s="120"/>
      <c r="F136" s="40" t="s">
        <v>95</v>
      </c>
      <c r="G136" s="69">
        <v>0</v>
      </c>
      <c r="H136" s="82" t="s">
        <v>243</v>
      </c>
      <c r="I136" s="77" t="s">
        <v>244</v>
      </c>
    </row>
    <row r="137" spans="1:9" ht="42" customHeight="1">
      <c r="B137" s="8"/>
      <c r="C137" s="120" t="s">
        <v>245</v>
      </c>
      <c r="D137" s="120"/>
      <c r="E137" s="120"/>
      <c r="F137" s="40" t="s">
        <v>95</v>
      </c>
      <c r="G137" s="31">
        <v>0</v>
      </c>
      <c r="H137" s="82"/>
      <c r="I137" s="77" t="s">
        <v>246</v>
      </c>
    </row>
    <row r="138" spans="1:9" ht="42" customHeight="1">
      <c r="B138" s="8"/>
      <c r="C138" s="120" t="s">
        <v>247</v>
      </c>
      <c r="D138" s="120"/>
      <c r="E138" s="120"/>
      <c r="F138" s="40" t="s">
        <v>95</v>
      </c>
      <c r="G138" s="31">
        <v>0</v>
      </c>
      <c r="H138" s="82"/>
      <c r="I138" s="77" t="s">
        <v>248</v>
      </c>
    </row>
    <row r="139" spans="1:9" ht="42" customHeight="1">
      <c r="B139" s="8"/>
      <c r="C139" s="120" t="s">
        <v>211</v>
      </c>
      <c r="D139" s="120"/>
      <c r="E139" s="120"/>
      <c r="F139" s="40" t="s">
        <v>95</v>
      </c>
      <c r="G139" s="31" t="e">
        <f>'MPS(input)'!E38</f>
        <v>#DIV/0!</v>
      </c>
      <c r="H139" s="82" t="s">
        <v>212</v>
      </c>
      <c r="I139" s="77" t="s">
        <v>119</v>
      </c>
    </row>
    <row r="140" spans="1:9" ht="45" customHeight="1">
      <c r="C140" s="8"/>
      <c r="D140" s="8"/>
      <c r="E140" s="8"/>
      <c r="F140" s="2"/>
      <c r="G140" s="79"/>
      <c r="H140" s="80"/>
    </row>
    <row r="141" spans="1:9" ht="190.2" customHeight="1">
      <c r="C141" s="8"/>
      <c r="D141" s="8"/>
      <c r="E141" s="8"/>
      <c r="F141" s="2"/>
      <c r="G141" s="79"/>
      <c r="H141" s="80"/>
    </row>
    <row r="142" spans="1:9" ht="64.2" customHeight="1">
      <c r="A142" s="42"/>
      <c r="B142" s="44"/>
      <c r="C142" s="120" t="s">
        <v>239</v>
      </c>
      <c r="D142" s="120"/>
      <c r="E142" s="120"/>
      <c r="F142" s="40" t="s">
        <v>95</v>
      </c>
      <c r="G142" s="73" t="e">
        <f>G143*G144</f>
        <v>#DIV/0!</v>
      </c>
      <c r="H142" s="75" t="s">
        <v>240</v>
      </c>
      <c r="I142" s="70" t="s">
        <v>241</v>
      </c>
    </row>
    <row r="143" spans="1:9" ht="36" customHeight="1">
      <c r="A143" s="42"/>
      <c r="B143" s="44"/>
      <c r="C143" s="131" t="s">
        <v>249</v>
      </c>
      <c r="D143" s="132"/>
      <c r="E143" s="133"/>
      <c r="F143" s="40" t="s">
        <v>95</v>
      </c>
      <c r="G143" s="73" t="e">
        <f>'MPS(input)'!E51</f>
        <v>#DIV/0!</v>
      </c>
      <c r="H143" s="75" t="s">
        <v>250</v>
      </c>
      <c r="I143" s="86" t="s">
        <v>251</v>
      </c>
    </row>
    <row r="144" spans="1:9" ht="44.4" customHeight="1">
      <c r="A144" s="43"/>
      <c r="B144" s="45"/>
      <c r="C144" s="131" t="s">
        <v>252</v>
      </c>
      <c r="D144" s="132"/>
      <c r="E144" s="133"/>
      <c r="F144" s="40" t="s">
        <v>95</v>
      </c>
      <c r="G144" s="73" t="e">
        <f>'MPS(input)'!E49</f>
        <v>#DIV/0!</v>
      </c>
      <c r="H144" s="75" t="s">
        <v>253</v>
      </c>
      <c r="I144" s="86" t="s">
        <v>254</v>
      </c>
    </row>
    <row r="145" spans="1:10" ht="66.599999999999994" customHeight="1">
      <c r="C145" s="8"/>
      <c r="D145" s="8"/>
      <c r="E145" s="8"/>
      <c r="F145" s="2"/>
      <c r="G145" s="79"/>
      <c r="H145" s="80"/>
    </row>
    <row r="146" spans="1:10" ht="121.8" customHeight="1">
      <c r="C146" s="8"/>
      <c r="D146" s="8"/>
      <c r="E146" s="8"/>
      <c r="F146" s="2"/>
      <c r="G146" s="79"/>
      <c r="H146" s="80"/>
    </row>
    <row r="147" spans="1:10" ht="64.2" customHeight="1">
      <c r="A147" s="42"/>
      <c r="B147" s="44"/>
      <c r="C147" s="120" t="s">
        <v>239</v>
      </c>
      <c r="D147" s="120"/>
      <c r="E147" s="120"/>
      <c r="F147" s="40" t="s">
        <v>95</v>
      </c>
      <c r="G147" s="73" t="e">
        <f>G148*G149*G150</f>
        <v>#DIV/0!</v>
      </c>
      <c r="H147" s="75" t="s">
        <v>240</v>
      </c>
      <c r="I147" s="70" t="s">
        <v>241</v>
      </c>
    </row>
    <row r="148" spans="1:10" ht="36" customHeight="1">
      <c r="A148" s="42"/>
      <c r="B148" s="44"/>
      <c r="C148" s="131" t="s">
        <v>255</v>
      </c>
      <c r="D148" s="132"/>
      <c r="E148" s="133"/>
      <c r="F148" s="40" t="s">
        <v>95</v>
      </c>
      <c r="G148" s="73" t="e">
        <f>'MPS(input)'!E52</f>
        <v>#DIV/0!</v>
      </c>
      <c r="H148" s="75" t="s">
        <v>250</v>
      </c>
      <c r="I148" s="86" t="s">
        <v>256</v>
      </c>
    </row>
    <row r="149" spans="1:10" ht="44.4" customHeight="1">
      <c r="A149" s="43"/>
      <c r="B149" s="45"/>
      <c r="C149" s="131" t="s">
        <v>257</v>
      </c>
      <c r="D149" s="132"/>
      <c r="E149" s="133"/>
      <c r="F149" s="40" t="s">
        <v>95</v>
      </c>
      <c r="G149" s="73" t="e">
        <f>'MPS(input)'!E53</f>
        <v>#DIV/0!</v>
      </c>
      <c r="H149" s="75" t="s">
        <v>253</v>
      </c>
      <c r="I149" s="86" t="s">
        <v>258</v>
      </c>
    </row>
    <row r="150" spans="1:10" ht="44.4" customHeight="1">
      <c r="A150" s="43"/>
      <c r="B150" s="45"/>
      <c r="C150" s="131" t="s">
        <v>259</v>
      </c>
      <c r="D150" s="132"/>
      <c r="E150" s="133"/>
      <c r="F150" s="40" t="s">
        <v>95</v>
      </c>
      <c r="G150" s="73">
        <v>0</v>
      </c>
      <c r="H150" s="75"/>
      <c r="I150" s="86" t="s">
        <v>260</v>
      </c>
    </row>
    <row r="151" spans="1:10" ht="66.599999999999994" customHeight="1" thickBot="1">
      <c r="C151" s="8"/>
      <c r="D151" s="8"/>
      <c r="E151" s="8"/>
      <c r="F151" s="2"/>
      <c r="G151" s="79"/>
      <c r="H151" s="80"/>
    </row>
    <row r="152" spans="1:10" ht="18.75" customHeight="1" thickBot="1">
      <c r="A152" s="42"/>
      <c r="B152" s="128" t="s">
        <v>261</v>
      </c>
      <c r="C152" s="129"/>
      <c r="D152" s="129"/>
      <c r="E152" s="129"/>
      <c r="F152" s="28"/>
      <c r="G152" s="53"/>
      <c r="H152" s="29"/>
      <c r="I152" s="70"/>
    </row>
    <row r="153" spans="1:10" ht="42" customHeight="1">
      <c r="B153" s="8"/>
      <c r="C153" s="120" t="s">
        <v>262</v>
      </c>
      <c r="D153" s="120"/>
      <c r="E153" s="120"/>
      <c r="F153" s="40" t="s">
        <v>95</v>
      </c>
      <c r="G153" s="98" t="e">
        <f>G154+G155</f>
        <v>#DIV/0!</v>
      </c>
      <c r="H153" s="82" t="s">
        <v>183</v>
      </c>
      <c r="I153" s="77" t="s">
        <v>263</v>
      </c>
    </row>
    <row r="154" spans="1:10" ht="42" customHeight="1">
      <c r="B154" s="8"/>
      <c r="C154" s="120" t="s">
        <v>264</v>
      </c>
      <c r="D154" s="120"/>
      <c r="E154" s="120"/>
      <c r="F154" s="40" t="s">
        <v>95</v>
      </c>
      <c r="G154" s="31" t="e">
        <f>G158</f>
        <v>#DIV/0!</v>
      </c>
      <c r="H154" s="82" t="s">
        <v>183</v>
      </c>
      <c r="I154" s="96" t="s">
        <v>197</v>
      </c>
    </row>
    <row r="155" spans="1:10" ht="40.950000000000003" customHeight="1">
      <c r="C155" s="120" t="s">
        <v>265</v>
      </c>
      <c r="D155" s="120"/>
      <c r="E155" s="120"/>
      <c r="F155" s="40" t="s">
        <v>95</v>
      </c>
      <c r="G155" s="69">
        <v>0</v>
      </c>
      <c r="H155" s="82" t="s">
        <v>183</v>
      </c>
      <c r="I155" s="96" t="s">
        <v>266</v>
      </c>
      <c r="J155" s="83" t="s">
        <v>718</v>
      </c>
    </row>
    <row r="156" spans="1:10" ht="56.4" customHeight="1" thickBot="1">
      <c r="C156" s="8"/>
      <c r="D156" s="8"/>
      <c r="E156" s="8"/>
      <c r="F156" s="2"/>
      <c r="G156" s="79"/>
      <c r="H156" s="80"/>
    </row>
    <row r="157" spans="1:10" ht="18.75" customHeight="1" thickBot="1">
      <c r="A157" s="42"/>
      <c r="B157" s="99" t="s">
        <v>267</v>
      </c>
      <c r="C157" s="100"/>
      <c r="D157" s="100"/>
      <c r="E157" s="101"/>
      <c r="F157" s="102"/>
      <c r="G157" s="53"/>
      <c r="H157" s="29"/>
      <c r="I157" s="70"/>
    </row>
    <row r="158" spans="1:10" ht="36" customHeight="1">
      <c r="A158" s="42"/>
      <c r="B158" s="44"/>
      <c r="C158" s="120" t="s">
        <v>264</v>
      </c>
      <c r="D158" s="120"/>
      <c r="E158" s="120"/>
      <c r="F158" s="40" t="s">
        <v>95</v>
      </c>
      <c r="G158" s="31" t="e">
        <f>G159*G160*G161</f>
        <v>#DIV/0!</v>
      </c>
      <c r="H158" s="82" t="s">
        <v>183</v>
      </c>
      <c r="I158" s="96" t="s">
        <v>197</v>
      </c>
    </row>
    <row r="159" spans="1:10" ht="36" customHeight="1">
      <c r="A159" s="42"/>
      <c r="B159" s="44"/>
      <c r="C159" s="131" t="s">
        <v>269</v>
      </c>
      <c r="D159" s="132"/>
      <c r="E159" s="133"/>
      <c r="F159" s="40" t="s">
        <v>95</v>
      </c>
      <c r="G159" s="74">
        <v>0</v>
      </c>
      <c r="H159" s="34" t="s">
        <v>271</v>
      </c>
      <c r="I159" s="96" t="s">
        <v>270</v>
      </c>
      <c r="J159" s="1" t="s">
        <v>707</v>
      </c>
    </row>
    <row r="160" spans="1:10" ht="44.4" customHeight="1">
      <c r="A160" s="43"/>
      <c r="B160" s="45"/>
      <c r="C160" s="131" t="s">
        <v>765</v>
      </c>
      <c r="D160" s="132"/>
      <c r="E160" s="133"/>
      <c r="F160" s="40" t="s">
        <v>95</v>
      </c>
      <c r="G160" s="74">
        <v>0.4</v>
      </c>
      <c r="H160" s="34"/>
      <c r="I160" s="96" t="s">
        <v>268</v>
      </c>
    </row>
    <row r="161" spans="1:9" ht="42" customHeight="1">
      <c r="B161" s="8"/>
      <c r="C161" s="120" t="s">
        <v>717</v>
      </c>
      <c r="D161" s="120"/>
      <c r="E161" s="120"/>
      <c r="F161" s="40" t="s">
        <v>95</v>
      </c>
      <c r="G161" s="31" t="e">
        <f>'MPS(input)'!E38</f>
        <v>#DIV/0!</v>
      </c>
      <c r="H161" s="82" t="s">
        <v>212</v>
      </c>
      <c r="I161" s="77" t="s">
        <v>119</v>
      </c>
    </row>
    <row r="162" spans="1:9" ht="66.599999999999994" customHeight="1" thickBot="1">
      <c r="C162" s="8"/>
      <c r="D162" s="8"/>
      <c r="E162" s="8"/>
      <c r="F162" s="2"/>
      <c r="G162" s="79"/>
      <c r="H162" s="80"/>
    </row>
    <row r="163" spans="1:9" ht="18.75" customHeight="1" thickBot="1">
      <c r="A163" s="42"/>
      <c r="B163" s="128" t="s">
        <v>272</v>
      </c>
      <c r="C163" s="129"/>
      <c r="D163" s="129"/>
      <c r="E163" s="129"/>
      <c r="F163" s="28"/>
      <c r="G163" s="53"/>
      <c r="H163" s="29"/>
      <c r="I163" s="70"/>
    </row>
    <row r="164" spans="1:9" ht="42" customHeight="1">
      <c r="B164" s="8"/>
      <c r="C164" s="120" t="s">
        <v>273</v>
      </c>
      <c r="D164" s="120"/>
      <c r="E164" s="120"/>
      <c r="F164" s="40" t="s">
        <v>95</v>
      </c>
      <c r="G164" s="98" t="e">
        <f>G165+G166</f>
        <v>#DIV/0!</v>
      </c>
      <c r="H164" s="82" t="s">
        <v>183</v>
      </c>
      <c r="I164" s="77" t="s">
        <v>188</v>
      </c>
    </row>
    <row r="165" spans="1:9" ht="42" customHeight="1">
      <c r="B165" s="8"/>
      <c r="C165" s="120" t="s">
        <v>274</v>
      </c>
      <c r="D165" s="120"/>
      <c r="E165" s="120"/>
      <c r="F165" s="40" t="s">
        <v>95</v>
      </c>
      <c r="G165" s="31" t="e">
        <f>G169</f>
        <v>#DIV/0!</v>
      </c>
      <c r="H165" s="82" t="s">
        <v>183</v>
      </c>
      <c r="I165" s="96" t="s">
        <v>275</v>
      </c>
    </row>
    <row r="166" spans="1:9" ht="40.950000000000003" customHeight="1">
      <c r="C166" s="120" t="s">
        <v>276</v>
      </c>
      <c r="D166" s="120"/>
      <c r="E166" s="120"/>
      <c r="F166" s="40" t="s">
        <v>95</v>
      </c>
      <c r="G166" s="69">
        <v>0</v>
      </c>
      <c r="H166" s="82" t="s">
        <v>183</v>
      </c>
      <c r="I166" s="96" t="s">
        <v>277</v>
      </c>
    </row>
    <row r="167" spans="1:9" ht="56.4" customHeight="1" thickBot="1">
      <c r="C167" s="8"/>
      <c r="D167" s="8"/>
      <c r="E167" s="8"/>
      <c r="F167" s="2"/>
      <c r="G167" s="79"/>
      <c r="H167" s="80"/>
    </row>
    <row r="168" spans="1:9" ht="18.75" customHeight="1" thickBot="1">
      <c r="A168" s="42"/>
      <c r="B168" s="128" t="s">
        <v>278</v>
      </c>
      <c r="C168" s="129"/>
      <c r="D168" s="129"/>
      <c r="E168" s="129"/>
      <c r="F168" s="28"/>
      <c r="G168" s="53"/>
      <c r="H168" s="29"/>
      <c r="I168" s="70"/>
    </row>
    <row r="169" spans="1:9" ht="42" customHeight="1">
      <c r="B169" s="8"/>
      <c r="C169" s="120" t="s">
        <v>279</v>
      </c>
      <c r="D169" s="120"/>
      <c r="E169" s="120"/>
      <c r="F169" s="40" t="s">
        <v>95</v>
      </c>
      <c r="G169" s="98" t="e">
        <f>G170+G171</f>
        <v>#DIV/0!</v>
      </c>
      <c r="H169" s="82" t="s">
        <v>183</v>
      </c>
      <c r="I169" s="77" t="s">
        <v>280</v>
      </c>
    </row>
    <row r="170" spans="1:9" ht="42" customHeight="1">
      <c r="B170" s="8"/>
      <c r="C170" s="120" t="s">
        <v>710</v>
      </c>
      <c r="D170" s="120"/>
      <c r="E170" s="120"/>
      <c r="F170" s="40" t="s">
        <v>95</v>
      </c>
      <c r="G170" s="97" t="e">
        <f>G176+G194+G203</f>
        <v>#DIV/0!</v>
      </c>
      <c r="H170" s="82" t="s">
        <v>183</v>
      </c>
      <c r="I170" s="96" t="s">
        <v>282</v>
      </c>
    </row>
    <row r="171" spans="1:9" ht="40.950000000000003" customHeight="1">
      <c r="C171" s="120" t="s">
        <v>711</v>
      </c>
      <c r="D171" s="120"/>
      <c r="E171" s="120"/>
      <c r="F171" s="40" t="s">
        <v>95</v>
      </c>
      <c r="G171" s="69" t="e">
        <f>G211+G219</f>
        <v>#DIV/0!</v>
      </c>
      <c r="H171" s="82" t="s">
        <v>183</v>
      </c>
      <c r="I171" s="96" t="s">
        <v>283</v>
      </c>
    </row>
    <row r="172" spans="1:9" ht="40.950000000000003" customHeight="1">
      <c r="C172" s="120" t="s">
        <v>284</v>
      </c>
      <c r="D172" s="120"/>
      <c r="E172" s="120"/>
      <c r="F172" s="40" t="s">
        <v>95</v>
      </c>
      <c r="G172" s="69">
        <v>0</v>
      </c>
      <c r="H172" s="82"/>
      <c r="I172" s="96" t="s">
        <v>223</v>
      </c>
    </row>
    <row r="173" spans="1:9" ht="56.4" customHeight="1">
      <c r="C173" s="8"/>
      <c r="D173" s="8"/>
      <c r="E173" s="8"/>
      <c r="F173" s="2"/>
      <c r="G173" s="79"/>
      <c r="H173" s="80"/>
    </row>
    <row r="174" spans="1:9" ht="18.75" customHeight="1">
      <c r="A174" s="42"/>
      <c r="B174" s="125" t="s">
        <v>712</v>
      </c>
      <c r="C174" s="126"/>
      <c r="D174" s="126"/>
      <c r="E174" s="126"/>
      <c r="F174" s="126"/>
      <c r="G174" s="130"/>
      <c r="H174" s="29"/>
      <c r="I174" s="70"/>
    </row>
    <row r="175" spans="1:9" ht="30.6" customHeight="1">
      <c r="C175" s="87"/>
      <c r="D175" s="8"/>
      <c r="E175" s="8"/>
      <c r="F175" s="2"/>
      <c r="G175" s="79"/>
      <c r="H175" s="80"/>
    </row>
    <row r="176" spans="1:9" ht="42" customHeight="1">
      <c r="B176" s="8"/>
      <c r="C176" s="120" t="s">
        <v>710</v>
      </c>
      <c r="D176" s="120"/>
      <c r="E176" s="120"/>
      <c r="F176" s="40" t="s">
        <v>95</v>
      </c>
      <c r="G176" s="31" t="e">
        <f>G180*G181*G177*G178*G179</f>
        <v>#DIV/0!</v>
      </c>
      <c r="H176" s="82" t="s">
        <v>183</v>
      </c>
      <c r="I176" s="96" t="s">
        <v>282</v>
      </c>
    </row>
    <row r="177" spans="2:9" ht="42" customHeight="1">
      <c r="B177" s="8"/>
      <c r="C177" s="120" t="s">
        <v>285</v>
      </c>
      <c r="D177" s="120"/>
      <c r="E177" s="120"/>
      <c r="F177" s="40" t="s">
        <v>95</v>
      </c>
      <c r="G177" s="31" t="e">
        <f>G185</f>
        <v>#DIV/0!</v>
      </c>
      <c r="H177" s="82" t="s">
        <v>214</v>
      </c>
      <c r="I177" s="96" t="s">
        <v>286</v>
      </c>
    </row>
    <row r="178" spans="2:9" ht="40.950000000000003" customHeight="1">
      <c r="C178" s="120" t="s">
        <v>287</v>
      </c>
      <c r="D178" s="120"/>
      <c r="E178" s="120"/>
      <c r="F178" s="40" t="s">
        <v>95</v>
      </c>
      <c r="G178" s="69">
        <v>0</v>
      </c>
      <c r="H178" s="82" t="s">
        <v>288</v>
      </c>
      <c r="I178" s="96" t="s">
        <v>289</v>
      </c>
    </row>
    <row r="179" spans="2:9" ht="40.950000000000003" customHeight="1">
      <c r="C179" s="120" t="s">
        <v>290</v>
      </c>
      <c r="D179" s="120"/>
      <c r="E179" s="120"/>
      <c r="F179" s="40" t="s">
        <v>95</v>
      </c>
      <c r="G179" s="69">
        <v>0</v>
      </c>
      <c r="H179" s="82"/>
      <c r="I179" s="96" t="s">
        <v>291</v>
      </c>
    </row>
    <row r="180" spans="2:9" ht="40.950000000000003" customHeight="1">
      <c r="C180" s="120" t="s">
        <v>292</v>
      </c>
      <c r="D180" s="120"/>
      <c r="E180" s="120"/>
      <c r="F180" s="40" t="s">
        <v>95</v>
      </c>
      <c r="G180" s="69" t="e">
        <f>'MPS(input)'!E26</f>
        <v>#DIV/0!</v>
      </c>
      <c r="H180" s="82"/>
      <c r="I180" s="96" t="s">
        <v>293</v>
      </c>
    </row>
    <row r="181" spans="2:9" ht="40.950000000000003" customHeight="1">
      <c r="C181" s="120" t="s">
        <v>294</v>
      </c>
      <c r="D181" s="120"/>
      <c r="E181" s="120"/>
      <c r="F181" s="40" t="s">
        <v>95</v>
      </c>
      <c r="G181" s="69">
        <f>44/22</f>
        <v>2</v>
      </c>
      <c r="H181" s="82" t="s">
        <v>295</v>
      </c>
      <c r="I181" s="96" t="s">
        <v>310</v>
      </c>
    </row>
    <row r="182" spans="2:9" ht="40.950000000000003" customHeight="1">
      <c r="C182" s="120" t="s">
        <v>296</v>
      </c>
      <c r="D182" s="120"/>
      <c r="E182" s="120"/>
      <c r="F182" s="40" t="s">
        <v>95</v>
      </c>
      <c r="G182" s="69">
        <v>0</v>
      </c>
      <c r="H182" s="82"/>
      <c r="I182" s="96" t="s">
        <v>223</v>
      </c>
    </row>
    <row r="183" spans="2:9" ht="40.950000000000003" customHeight="1">
      <c r="C183" s="120" t="s">
        <v>297</v>
      </c>
      <c r="D183" s="120"/>
      <c r="E183" s="120"/>
      <c r="F183" s="40" t="s">
        <v>95</v>
      </c>
      <c r="G183" s="69">
        <v>0</v>
      </c>
      <c r="H183" s="82"/>
      <c r="I183" s="96" t="s">
        <v>87</v>
      </c>
    </row>
    <row r="184" spans="2:9" ht="56.4" customHeight="1">
      <c r="C184" s="8"/>
      <c r="D184" s="8"/>
      <c r="E184" s="8"/>
      <c r="F184" s="2"/>
      <c r="G184" s="79"/>
      <c r="H184" s="80"/>
    </row>
    <row r="185" spans="2:9" ht="42" customHeight="1">
      <c r="B185" s="8"/>
      <c r="C185" s="120" t="s">
        <v>298</v>
      </c>
      <c r="D185" s="120"/>
      <c r="E185" s="120"/>
      <c r="F185" s="40" t="s">
        <v>95</v>
      </c>
      <c r="G185" s="98" t="e">
        <f>G186*(G187/G188)</f>
        <v>#DIV/0!</v>
      </c>
      <c r="H185" s="82" t="s">
        <v>214</v>
      </c>
      <c r="I185" s="77" t="s">
        <v>286</v>
      </c>
    </row>
    <row r="186" spans="2:9" ht="42" customHeight="1">
      <c r="B186" s="8"/>
      <c r="C186" s="120" t="s">
        <v>299</v>
      </c>
      <c r="D186" s="120"/>
      <c r="E186" s="120"/>
      <c r="F186" s="40" t="s">
        <v>95</v>
      </c>
      <c r="G186" s="31" t="e">
        <f>'MPS(input)'!E27</f>
        <v>#DIV/0!</v>
      </c>
      <c r="H186" s="82" t="s">
        <v>214</v>
      </c>
      <c r="I186" s="96" t="s">
        <v>300</v>
      </c>
    </row>
    <row r="187" spans="2:9" ht="40.950000000000003" customHeight="1">
      <c r="C187" s="120" t="s">
        <v>301</v>
      </c>
      <c r="D187" s="120"/>
      <c r="E187" s="120"/>
      <c r="F187" s="40" t="s">
        <v>95</v>
      </c>
      <c r="G187" s="69" t="e">
        <f>'MPS(input)'!E31</f>
        <v>#DIV/0!</v>
      </c>
      <c r="H187" s="82"/>
      <c r="I187" s="96" t="s">
        <v>303</v>
      </c>
    </row>
    <row r="188" spans="2:9" ht="40.950000000000003" customHeight="1">
      <c r="C188" s="120" t="s">
        <v>302</v>
      </c>
      <c r="D188" s="120"/>
      <c r="E188" s="120"/>
      <c r="F188" s="40" t="s">
        <v>95</v>
      </c>
      <c r="G188" s="69">
        <v>0</v>
      </c>
      <c r="H188" s="82"/>
      <c r="I188" s="96" t="s">
        <v>304</v>
      </c>
    </row>
    <row r="189" spans="2:9" ht="40.950000000000003" customHeight="1">
      <c r="C189" s="120" t="s">
        <v>305</v>
      </c>
      <c r="D189" s="120"/>
      <c r="E189" s="120"/>
      <c r="F189" s="40" t="s">
        <v>95</v>
      </c>
      <c r="G189" s="69">
        <v>0</v>
      </c>
      <c r="H189" s="82"/>
      <c r="I189" s="96" t="s">
        <v>306</v>
      </c>
    </row>
    <row r="190" spans="2:9" ht="40.950000000000003" customHeight="1">
      <c r="C190" s="120" t="s">
        <v>297</v>
      </c>
      <c r="D190" s="120"/>
      <c r="E190" s="120"/>
      <c r="F190" s="40" t="s">
        <v>95</v>
      </c>
      <c r="G190" s="69">
        <v>0</v>
      </c>
      <c r="H190" s="82"/>
      <c r="I190" s="96" t="s">
        <v>87</v>
      </c>
    </row>
    <row r="191" spans="2:9" ht="56.4" customHeight="1">
      <c r="C191" s="8"/>
      <c r="D191" s="8"/>
      <c r="E191" s="8"/>
      <c r="F191" s="2"/>
      <c r="G191" s="79"/>
      <c r="H191" s="80"/>
    </row>
    <row r="192" spans="2:9" ht="67.2" customHeight="1">
      <c r="C192" s="87"/>
      <c r="D192" s="8"/>
      <c r="E192" s="8"/>
      <c r="F192" s="2"/>
      <c r="G192" s="79"/>
      <c r="H192" s="80"/>
    </row>
    <row r="193" spans="2:9" ht="30.6" customHeight="1">
      <c r="C193" s="87"/>
      <c r="D193" s="8"/>
      <c r="E193" s="8"/>
      <c r="F193" s="2"/>
      <c r="G193" s="79"/>
      <c r="H193" s="80"/>
    </row>
    <row r="194" spans="2:9" ht="42" customHeight="1">
      <c r="B194" s="8"/>
      <c r="C194" s="120" t="s">
        <v>710</v>
      </c>
      <c r="D194" s="120"/>
      <c r="E194" s="120"/>
      <c r="F194" s="40" t="s">
        <v>95</v>
      </c>
      <c r="G194" s="31" t="e">
        <f>G198*G197*G195*G196</f>
        <v>#DIV/0!</v>
      </c>
      <c r="H194" s="82" t="s">
        <v>183</v>
      </c>
      <c r="I194" s="96" t="s">
        <v>282</v>
      </c>
    </row>
    <row r="195" spans="2:9" ht="42" customHeight="1">
      <c r="B195" s="8"/>
      <c r="C195" s="120" t="s">
        <v>299</v>
      </c>
      <c r="D195" s="120"/>
      <c r="E195" s="120"/>
      <c r="F195" s="40" t="s">
        <v>95</v>
      </c>
      <c r="G195" s="31" t="e">
        <f>'MPS(input)'!E27</f>
        <v>#DIV/0!</v>
      </c>
      <c r="H195" s="82" t="s">
        <v>214</v>
      </c>
      <c r="I195" s="96" t="s">
        <v>300</v>
      </c>
    </row>
    <row r="196" spans="2:9" ht="40.950000000000003" customHeight="1">
      <c r="C196" s="120" t="s">
        <v>308</v>
      </c>
      <c r="D196" s="120"/>
      <c r="E196" s="120"/>
      <c r="F196" s="40" t="s">
        <v>95</v>
      </c>
      <c r="G196" s="69">
        <v>0</v>
      </c>
      <c r="H196" s="82" t="s">
        <v>288</v>
      </c>
      <c r="I196" s="96" t="s">
        <v>307</v>
      </c>
    </row>
    <row r="197" spans="2:9" ht="40.950000000000003" customHeight="1">
      <c r="C197" s="120" t="s">
        <v>292</v>
      </c>
      <c r="D197" s="120"/>
      <c r="E197" s="120"/>
      <c r="F197" s="40" t="s">
        <v>95</v>
      </c>
      <c r="G197" s="69" t="e">
        <f>'MPS(input)'!E26</f>
        <v>#DIV/0!</v>
      </c>
      <c r="H197" s="82"/>
      <c r="I197" s="96" t="s">
        <v>309</v>
      </c>
    </row>
    <row r="198" spans="2:9" ht="40.950000000000003" customHeight="1">
      <c r="C198" s="120" t="s">
        <v>294</v>
      </c>
      <c r="D198" s="120"/>
      <c r="E198" s="120"/>
      <c r="F198" s="40" t="s">
        <v>95</v>
      </c>
      <c r="G198" s="69">
        <f>44/22</f>
        <v>2</v>
      </c>
      <c r="H198" s="82" t="s">
        <v>295</v>
      </c>
      <c r="I198" s="96" t="s">
        <v>310</v>
      </c>
    </row>
    <row r="199" spans="2:9" ht="40.950000000000003" customHeight="1">
      <c r="C199" s="120" t="s">
        <v>296</v>
      </c>
      <c r="D199" s="120"/>
      <c r="E199" s="120"/>
      <c r="F199" s="40" t="s">
        <v>95</v>
      </c>
      <c r="G199" s="69">
        <v>0</v>
      </c>
      <c r="H199" s="82"/>
      <c r="I199" s="96" t="s">
        <v>223</v>
      </c>
    </row>
    <row r="200" spans="2:9" ht="40.950000000000003" customHeight="1">
      <c r="C200" s="120" t="s">
        <v>297</v>
      </c>
      <c r="D200" s="120"/>
      <c r="E200" s="120"/>
      <c r="F200" s="40" t="s">
        <v>95</v>
      </c>
      <c r="G200" s="69">
        <v>0</v>
      </c>
      <c r="H200" s="82"/>
      <c r="I200" s="96" t="s">
        <v>87</v>
      </c>
    </row>
    <row r="201" spans="2:9" ht="56.4" customHeight="1">
      <c r="C201" s="8"/>
      <c r="D201" s="8"/>
      <c r="E201" s="8"/>
      <c r="F201" s="2"/>
      <c r="G201" s="79"/>
      <c r="H201" s="80"/>
    </row>
    <row r="202" spans="2:9" ht="30.6" customHeight="1">
      <c r="C202" s="87"/>
      <c r="D202" s="8"/>
      <c r="E202" s="8"/>
      <c r="F202" s="2"/>
      <c r="G202" s="79"/>
      <c r="H202" s="80"/>
    </row>
    <row r="203" spans="2:9" ht="42" customHeight="1">
      <c r="B203" s="8"/>
      <c r="C203" s="120" t="s">
        <v>710</v>
      </c>
      <c r="D203" s="120"/>
      <c r="E203" s="120"/>
      <c r="F203" s="40" t="s">
        <v>95</v>
      </c>
      <c r="G203" s="31" t="e">
        <f>G206*G204*G205</f>
        <v>#DIV/0!</v>
      </c>
      <c r="H203" s="82" t="s">
        <v>183</v>
      </c>
      <c r="I203" s="96" t="s">
        <v>282</v>
      </c>
    </row>
    <row r="204" spans="2:9" ht="42" customHeight="1">
      <c r="B204" s="8"/>
      <c r="C204" s="120" t="s">
        <v>311</v>
      </c>
      <c r="D204" s="120"/>
      <c r="E204" s="120"/>
      <c r="F204" s="40" t="s">
        <v>95</v>
      </c>
      <c r="G204" s="31" t="e">
        <f>'MPS(input)'!E28</f>
        <v>#DIV/0!</v>
      </c>
      <c r="H204" s="82" t="s">
        <v>312</v>
      </c>
      <c r="I204" s="96" t="s">
        <v>313</v>
      </c>
    </row>
    <row r="205" spans="2:9" ht="40.950000000000003" customHeight="1">
      <c r="C205" s="120" t="s">
        <v>314</v>
      </c>
      <c r="D205" s="120"/>
      <c r="E205" s="120"/>
      <c r="F205" s="40" t="s">
        <v>95</v>
      </c>
      <c r="G205" s="69">
        <v>0</v>
      </c>
      <c r="H205" s="82" t="s">
        <v>315</v>
      </c>
      <c r="I205" s="96" t="s">
        <v>316</v>
      </c>
    </row>
    <row r="206" spans="2:9" ht="40.950000000000003" customHeight="1">
      <c r="C206" s="120" t="s">
        <v>294</v>
      </c>
      <c r="D206" s="120"/>
      <c r="E206" s="120"/>
      <c r="F206" s="40" t="s">
        <v>95</v>
      </c>
      <c r="G206" s="69">
        <f>44/22</f>
        <v>2</v>
      </c>
      <c r="H206" s="82" t="s">
        <v>295</v>
      </c>
      <c r="I206" s="96" t="s">
        <v>310</v>
      </c>
    </row>
    <row r="207" spans="2:9" ht="40.950000000000003" customHeight="1">
      <c r="C207" s="120" t="s">
        <v>317</v>
      </c>
      <c r="D207" s="120"/>
      <c r="E207" s="120"/>
      <c r="F207" s="40" t="s">
        <v>95</v>
      </c>
      <c r="G207" s="69">
        <v>0</v>
      </c>
      <c r="H207" s="82"/>
      <c r="I207" s="96" t="s">
        <v>223</v>
      </c>
    </row>
    <row r="208" spans="2:9" ht="56.4" customHeight="1">
      <c r="C208" s="8"/>
      <c r="D208" s="8"/>
      <c r="E208" s="8"/>
      <c r="F208" s="2"/>
      <c r="G208" s="79"/>
      <c r="H208" s="80"/>
    </row>
    <row r="209" spans="1:9" ht="18.75" customHeight="1">
      <c r="A209" s="42"/>
      <c r="B209" s="125" t="s">
        <v>709</v>
      </c>
      <c r="C209" s="126"/>
      <c r="D209" s="126"/>
      <c r="E209" s="126"/>
      <c r="F209" s="126"/>
      <c r="G209" s="130"/>
      <c r="H209" s="29"/>
      <c r="I209" s="70"/>
    </row>
    <row r="210" spans="1:9" ht="30.6" customHeight="1">
      <c r="C210" s="87"/>
      <c r="D210" s="8"/>
      <c r="E210" s="8"/>
      <c r="F210" s="2"/>
      <c r="G210" s="79"/>
      <c r="H210" s="80"/>
    </row>
    <row r="211" spans="1:9" ht="42" customHeight="1">
      <c r="B211" s="8"/>
      <c r="C211" s="120" t="s">
        <v>713</v>
      </c>
      <c r="D211" s="120"/>
      <c r="E211" s="120"/>
      <c r="F211" s="40" t="s">
        <v>95</v>
      </c>
      <c r="G211" s="31" t="e">
        <f>G212*((G213*G214)+(G215*G216))</f>
        <v>#DIV/0!</v>
      </c>
      <c r="H211" s="82" t="s">
        <v>183</v>
      </c>
      <c r="I211" s="96" t="s">
        <v>318</v>
      </c>
    </row>
    <row r="212" spans="1:9" ht="42" customHeight="1">
      <c r="B212" s="8"/>
      <c r="C212" s="120" t="s">
        <v>319</v>
      </c>
      <c r="D212" s="120"/>
      <c r="E212" s="120"/>
      <c r="F212" s="40" t="s">
        <v>95</v>
      </c>
      <c r="G212" s="31" t="e">
        <f>'MPS(input)'!E28</f>
        <v>#DIV/0!</v>
      </c>
      <c r="H212" s="82" t="s">
        <v>320</v>
      </c>
      <c r="I212" s="96" t="s">
        <v>313</v>
      </c>
    </row>
    <row r="213" spans="1:9" ht="40.950000000000003" customHeight="1">
      <c r="C213" s="120" t="s">
        <v>321</v>
      </c>
      <c r="D213" s="120"/>
      <c r="E213" s="120"/>
      <c r="F213" s="40" t="s">
        <v>95</v>
      </c>
      <c r="G213" s="69" t="e">
        <f>'MPS(input)'!E29</f>
        <v>#DIV/0!</v>
      </c>
      <c r="H213" s="82" t="s">
        <v>322</v>
      </c>
      <c r="I213" s="96" t="s">
        <v>323</v>
      </c>
    </row>
    <row r="214" spans="1:9" ht="40.950000000000003" customHeight="1">
      <c r="C214" s="120" t="s">
        <v>324</v>
      </c>
      <c r="D214" s="120"/>
      <c r="E214" s="120"/>
      <c r="F214" s="40" t="s">
        <v>95</v>
      </c>
      <c r="G214" s="69" t="e">
        <f>'MPS(input)'!E39</f>
        <v>#DIV/0!</v>
      </c>
      <c r="H214" s="82" t="s">
        <v>232</v>
      </c>
      <c r="I214" s="96" t="s">
        <v>233</v>
      </c>
    </row>
    <row r="215" spans="1:9" ht="40.950000000000003" customHeight="1">
      <c r="C215" s="120" t="s">
        <v>325</v>
      </c>
      <c r="D215" s="120"/>
      <c r="E215" s="120"/>
      <c r="F215" s="40" t="s">
        <v>95</v>
      </c>
      <c r="G215" s="69" t="e">
        <f>'MPS(input)'!E30</f>
        <v>#DIV/0!</v>
      </c>
      <c r="H215" s="82" t="s">
        <v>326</v>
      </c>
      <c r="I215" s="96" t="s">
        <v>327</v>
      </c>
    </row>
    <row r="216" spans="1:9" ht="40.950000000000003" customHeight="1">
      <c r="C216" s="120" t="s">
        <v>714</v>
      </c>
      <c r="D216" s="120"/>
      <c r="E216" s="120"/>
      <c r="F216" s="40" t="s">
        <v>95</v>
      </c>
      <c r="G216" s="31" t="e">
        <f>'MPS(input)'!E38</f>
        <v>#DIV/0!</v>
      </c>
      <c r="H216" s="82" t="s">
        <v>212</v>
      </c>
      <c r="I216" s="77" t="s">
        <v>119</v>
      </c>
    </row>
    <row r="217" spans="1:9" ht="56.4" customHeight="1">
      <c r="C217" s="8"/>
      <c r="D217" s="8"/>
      <c r="E217" s="8"/>
      <c r="F217" s="2"/>
      <c r="G217" s="79"/>
      <c r="H217" s="80"/>
    </row>
    <row r="218" spans="1:9" ht="30.6" customHeight="1">
      <c r="C218" s="87"/>
      <c r="D218" s="8"/>
      <c r="E218" s="8"/>
      <c r="F218" s="2"/>
      <c r="G218" s="79"/>
      <c r="H218" s="80"/>
    </row>
    <row r="219" spans="1:9" ht="42" customHeight="1">
      <c r="B219" s="8"/>
      <c r="C219" s="120" t="s">
        <v>713</v>
      </c>
      <c r="D219" s="120"/>
      <c r="E219" s="120"/>
      <c r="F219" s="40" t="s">
        <v>95</v>
      </c>
      <c r="G219" s="31" t="e">
        <f>G220*((G221*G223)+(G222*G224))</f>
        <v>#DIV/0!</v>
      </c>
      <c r="H219" s="82" t="s">
        <v>183</v>
      </c>
      <c r="I219" s="96" t="s">
        <v>318</v>
      </c>
    </row>
    <row r="220" spans="1:9" ht="42" customHeight="1">
      <c r="B220" s="8"/>
      <c r="C220" s="120" t="s">
        <v>328</v>
      </c>
      <c r="D220" s="120"/>
      <c r="E220" s="120"/>
      <c r="F220" s="40" t="s">
        <v>95</v>
      </c>
      <c r="G220" s="31" t="e">
        <f>'MPS(input)'!E27</f>
        <v>#DIV/0!</v>
      </c>
      <c r="H220" s="82" t="s">
        <v>214</v>
      </c>
      <c r="I220" s="96" t="s">
        <v>300</v>
      </c>
    </row>
    <row r="221" spans="1:9" ht="40.950000000000003" customHeight="1">
      <c r="C221" s="120" t="s">
        <v>715</v>
      </c>
      <c r="D221" s="120"/>
      <c r="E221" s="120"/>
      <c r="F221" s="40" t="s">
        <v>95</v>
      </c>
      <c r="G221" s="69">
        <v>0</v>
      </c>
      <c r="H221" s="82" t="s">
        <v>332</v>
      </c>
      <c r="I221" s="96" t="s">
        <v>329</v>
      </c>
    </row>
    <row r="222" spans="1:9" ht="40.950000000000003" customHeight="1">
      <c r="C222" s="120" t="s">
        <v>716</v>
      </c>
      <c r="D222" s="120"/>
      <c r="E222" s="120"/>
      <c r="F222" s="40" t="s">
        <v>95</v>
      </c>
      <c r="G222" s="69">
        <v>0</v>
      </c>
      <c r="H222" s="82" t="s">
        <v>331</v>
      </c>
      <c r="I222" s="96" t="s">
        <v>330</v>
      </c>
    </row>
    <row r="223" spans="1:9" ht="40.950000000000003" customHeight="1">
      <c r="C223" s="120" t="s">
        <v>324</v>
      </c>
      <c r="D223" s="120"/>
      <c r="E223" s="120"/>
      <c r="F223" s="40" t="s">
        <v>95</v>
      </c>
      <c r="G223" s="69" t="e">
        <f>'MPS(input)'!E39</f>
        <v>#DIV/0!</v>
      </c>
      <c r="H223" s="82" t="s">
        <v>333</v>
      </c>
      <c r="I223" s="96" t="s">
        <v>233</v>
      </c>
    </row>
    <row r="224" spans="1:9" ht="40.950000000000003" customHeight="1">
      <c r="C224" s="120" t="s">
        <v>717</v>
      </c>
      <c r="D224" s="120"/>
      <c r="E224" s="120"/>
      <c r="F224" s="40" t="s">
        <v>95</v>
      </c>
      <c r="G224" s="31" t="e">
        <f>'MPS(input)'!E38</f>
        <v>#DIV/0!</v>
      </c>
      <c r="H224" s="82" t="s">
        <v>212</v>
      </c>
      <c r="I224" s="77" t="s">
        <v>119</v>
      </c>
    </row>
    <row r="225" spans="1:10" ht="40.950000000000003" customHeight="1">
      <c r="C225" s="120" t="s">
        <v>334</v>
      </c>
      <c r="D225" s="120"/>
      <c r="E225" s="120"/>
      <c r="F225" s="40" t="s">
        <v>95</v>
      </c>
      <c r="G225" s="31">
        <v>0</v>
      </c>
      <c r="H225" s="82"/>
      <c r="I225" s="77" t="s">
        <v>223</v>
      </c>
    </row>
    <row r="226" spans="1:10" ht="40.950000000000003" customHeight="1">
      <c r="C226" s="120" t="s">
        <v>335</v>
      </c>
      <c r="D226" s="120"/>
      <c r="E226" s="120"/>
      <c r="F226" s="40" t="s">
        <v>95</v>
      </c>
      <c r="G226" s="31">
        <v>0</v>
      </c>
      <c r="H226" s="82"/>
      <c r="I226" s="77" t="s">
        <v>214</v>
      </c>
    </row>
    <row r="227" spans="1:10" ht="56.4" customHeight="1">
      <c r="C227" s="8"/>
      <c r="D227" s="8"/>
      <c r="E227" s="8"/>
      <c r="F227" s="2"/>
      <c r="G227" s="79"/>
      <c r="H227" s="80"/>
    </row>
    <row r="228" spans="1:10" ht="18.75" customHeight="1">
      <c r="A228" s="42"/>
      <c r="B228" s="125" t="s">
        <v>336</v>
      </c>
      <c r="C228" s="126"/>
      <c r="D228" s="126"/>
      <c r="E228" s="126"/>
      <c r="F228" s="126"/>
      <c r="G228" s="130"/>
      <c r="H228" s="29"/>
      <c r="I228" s="70"/>
    </row>
    <row r="229" spans="1:10" ht="103.2" customHeight="1">
      <c r="C229" s="87"/>
      <c r="D229" s="8"/>
      <c r="E229" s="8"/>
      <c r="F229" s="2"/>
      <c r="G229" s="79"/>
      <c r="H229" s="80"/>
    </row>
    <row r="230" spans="1:10" ht="42" customHeight="1">
      <c r="B230" s="8"/>
      <c r="C230" s="120" t="s">
        <v>262</v>
      </c>
      <c r="D230" s="120"/>
      <c r="E230" s="120"/>
      <c r="F230" s="40" t="s">
        <v>95</v>
      </c>
      <c r="G230" s="31" t="e">
        <f>G231+G232</f>
        <v>#DIV/0!</v>
      </c>
      <c r="H230" s="82" t="s">
        <v>183</v>
      </c>
      <c r="I230" s="96" t="s">
        <v>263</v>
      </c>
    </row>
    <row r="231" spans="1:10" ht="42" customHeight="1">
      <c r="B231" s="8"/>
      <c r="C231" s="120" t="s">
        <v>337</v>
      </c>
      <c r="D231" s="120"/>
      <c r="E231" s="120"/>
      <c r="F231" s="40" t="s">
        <v>95</v>
      </c>
      <c r="G231" s="31" t="e">
        <f>G158</f>
        <v>#DIV/0!</v>
      </c>
      <c r="H231" s="82" t="s">
        <v>183</v>
      </c>
      <c r="I231" s="96" t="s">
        <v>339</v>
      </c>
    </row>
    <row r="232" spans="1:10" ht="40.950000000000003" customHeight="1">
      <c r="C232" s="120" t="s">
        <v>338</v>
      </c>
      <c r="D232" s="120"/>
      <c r="E232" s="120"/>
      <c r="F232" s="40" t="s">
        <v>95</v>
      </c>
      <c r="G232" s="69">
        <v>0</v>
      </c>
      <c r="H232" s="82" t="s">
        <v>183</v>
      </c>
      <c r="I232" s="96" t="s">
        <v>266</v>
      </c>
      <c r="J232" s="83" t="s">
        <v>718</v>
      </c>
    </row>
    <row r="233" spans="1:10" ht="56.4" customHeight="1">
      <c r="C233" s="8"/>
      <c r="D233" s="8"/>
      <c r="E233" s="8"/>
      <c r="F233" s="2"/>
      <c r="G233" s="79"/>
      <c r="H233" s="80"/>
    </row>
    <row r="234" spans="1:10" ht="18.75" customHeight="1">
      <c r="A234" s="42"/>
      <c r="B234" s="125" t="s">
        <v>340</v>
      </c>
      <c r="C234" s="126"/>
      <c r="D234" s="126"/>
      <c r="E234" s="126"/>
      <c r="F234" s="126"/>
      <c r="G234" s="126"/>
      <c r="H234" s="126"/>
      <c r="I234" s="127"/>
    </row>
    <row r="235" spans="1:10" ht="103.2" customHeight="1">
      <c r="C235" s="87"/>
      <c r="D235" s="8"/>
      <c r="E235" s="8"/>
      <c r="F235" s="2"/>
      <c r="G235" s="79"/>
      <c r="H235" s="80"/>
    </row>
    <row r="236" spans="1:10" s="2" customFormat="1" ht="43.2" customHeight="1">
      <c r="C236" s="87" t="s">
        <v>341</v>
      </c>
      <c r="E236" s="1"/>
      <c r="F236" s="1"/>
      <c r="G236" s="1"/>
      <c r="H236" s="1"/>
    </row>
    <row r="237" spans="1:10" ht="42" customHeight="1">
      <c r="B237" s="8"/>
      <c r="C237" s="120" t="s">
        <v>342</v>
      </c>
      <c r="D237" s="120"/>
      <c r="E237" s="120"/>
      <c r="F237" s="40" t="s">
        <v>95</v>
      </c>
      <c r="G237" s="31" t="e">
        <f>G238*G239*G240*G241*G242</f>
        <v>#DIV/0!</v>
      </c>
      <c r="H237" s="82" t="s">
        <v>183</v>
      </c>
      <c r="I237" s="96" t="s">
        <v>343</v>
      </c>
    </row>
    <row r="238" spans="1:10" ht="42" customHeight="1">
      <c r="B238" s="8"/>
      <c r="C238" s="120" t="s">
        <v>344</v>
      </c>
      <c r="D238" s="120"/>
      <c r="E238" s="120"/>
      <c r="F238" s="40" t="s">
        <v>95</v>
      </c>
      <c r="G238" s="31" t="e">
        <f>'MPS(input)'!E34</f>
        <v>#DIV/0!</v>
      </c>
      <c r="H238" s="82" t="s">
        <v>345</v>
      </c>
      <c r="I238" s="96" t="s">
        <v>346</v>
      </c>
    </row>
    <row r="239" spans="1:10" ht="40.950000000000003" customHeight="1">
      <c r="C239" s="120" t="s">
        <v>347</v>
      </c>
      <c r="D239" s="120"/>
      <c r="E239" s="120"/>
      <c r="F239" s="40" t="s">
        <v>95</v>
      </c>
      <c r="G239" s="69" t="e">
        <f>'MPS(input)'!E35</f>
        <v>#DIV/0!</v>
      </c>
      <c r="H239" s="82" t="s">
        <v>348</v>
      </c>
      <c r="I239" s="96" t="s">
        <v>349</v>
      </c>
    </row>
    <row r="240" spans="1:10" ht="40.950000000000003" customHeight="1">
      <c r="C240" s="120" t="s">
        <v>350</v>
      </c>
      <c r="D240" s="120"/>
      <c r="E240" s="120"/>
      <c r="F240" s="40" t="s">
        <v>95</v>
      </c>
      <c r="G240" s="69">
        <v>0</v>
      </c>
      <c r="H240" s="82" t="s">
        <v>351</v>
      </c>
      <c r="I240" s="96" t="s">
        <v>122</v>
      </c>
    </row>
    <row r="241" spans="2:9" ht="40.950000000000003" customHeight="1">
      <c r="C241" s="120" t="s">
        <v>352</v>
      </c>
      <c r="D241" s="120"/>
      <c r="E241" s="120"/>
      <c r="F241" s="40" t="s">
        <v>95</v>
      </c>
      <c r="G241" s="69">
        <v>0</v>
      </c>
      <c r="H241" s="82"/>
      <c r="I241" s="96" t="s">
        <v>353</v>
      </c>
    </row>
    <row r="242" spans="2:9" ht="40.950000000000003" customHeight="1">
      <c r="C242" s="120" t="s">
        <v>714</v>
      </c>
      <c r="D242" s="120"/>
      <c r="E242" s="120"/>
      <c r="F242" s="40" t="s">
        <v>95</v>
      </c>
      <c r="G242" s="31" t="e">
        <f>'MPS(input)'!E38</f>
        <v>#DIV/0!</v>
      </c>
      <c r="H242" s="82" t="s">
        <v>212</v>
      </c>
      <c r="I242" s="77" t="s">
        <v>119</v>
      </c>
    </row>
    <row r="243" spans="2:9" ht="56.4" customHeight="1">
      <c r="C243" s="8"/>
      <c r="D243" s="8"/>
      <c r="E243" s="8"/>
      <c r="F243" s="2"/>
      <c r="G243" s="79"/>
      <c r="H243" s="80"/>
    </row>
    <row r="244" spans="2:9" s="2" customFormat="1" ht="43.2" customHeight="1">
      <c r="C244" s="87" t="s">
        <v>359</v>
      </c>
      <c r="E244" s="1"/>
      <c r="F244" s="1"/>
      <c r="G244" s="1"/>
      <c r="H244" s="1"/>
    </row>
    <row r="245" spans="2:9" ht="42" customHeight="1">
      <c r="B245" s="8"/>
      <c r="C245" s="120" t="s">
        <v>342</v>
      </c>
      <c r="D245" s="120"/>
      <c r="E245" s="120"/>
      <c r="F245" s="40" t="s">
        <v>95</v>
      </c>
      <c r="G245" s="31" t="e">
        <f>(G246*G247*G248*G249*G250)+((G251/G250)-G252)</f>
        <v>#DIV/0!</v>
      </c>
      <c r="H245" s="82" t="s">
        <v>183</v>
      </c>
      <c r="I245" s="96" t="s">
        <v>343</v>
      </c>
    </row>
    <row r="246" spans="2:9" ht="42" customHeight="1">
      <c r="B246" s="8"/>
      <c r="C246" s="120" t="s">
        <v>344</v>
      </c>
      <c r="D246" s="120"/>
      <c r="E246" s="120"/>
      <c r="F246" s="40" t="s">
        <v>95</v>
      </c>
      <c r="G246" s="31" t="e">
        <f>'MPS(input)'!E34</f>
        <v>#DIV/0!</v>
      </c>
      <c r="H246" s="82" t="s">
        <v>345</v>
      </c>
      <c r="I246" s="96" t="s">
        <v>346</v>
      </c>
    </row>
    <row r="247" spans="2:9" ht="40.950000000000003" customHeight="1">
      <c r="C247" s="120" t="s">
        <v>347</v>
      </c>
      <c r="D247" s="120"/>
      <c r="E247" s="120"/>
      <c r="F247" s="40" t="s">
        <v>95</v>
      </c>
      <c r="G247" s="69" t="e">
        <f>'MPS(input)'!E35</f>
        <v>#DIV/0!</v>
      </c>
      <c r="H247" s="82" t="s">
        <v>348</v>
      </c>
      <c r="I247" s="96" t="s">
        <v>349</v>
      </c>
    </row>
    <row r="248" spans="2:9" ht="40.950000000000003" customHeight="1">
      <c r="C248" s="120" t="s">
        <v>350</v>
      </c>
      <c r="D248" s="120"/>
      <c r="E248" s="120"/>
      <c r="F248" s="40" t="s">
        <v>95</v>
      </c>
      <c r="G248" s="69">
        <v>0</v>
      </c>
      <c r="H248" s="82" t="s">
        <v>351</v>
      </c>
      <c r="I248" s="96" t="s">
        <v>122</v>
      </c>
    </row>
    <row r="249" spans="2:9" ht="40.950000000000003" customHeight="1">
      <c r="C249" s="120" t="s">
        <v>352</v>
      </c>
      <c r="D249" s="120"/>
      <c r="E249" s="120"/>
      <c r="F249" s="40" t="s">
        <v>95</v>
      </c>
      <c r="G249" s="69">
        <v>0</v>
      </c>
      <c r="H249" s="82"/>
      <c r="I249" s="96" t="s">
        <v>353</v>
      </c>
    </row>
    <row r="250" spans="2:9" ht="40.950000000000003" customHeight="1">
      <c r="C250" s="120" t="s">
        <v>714</v>
      </c>
      <c r="D250" s="120"/>
      <c r="E250" s="120"/>
      <c r="F250" s="40" t="s">
        <v>95</v>
      </c>
      <c r="G250" s="31" t="e">
        <f>'MPS(input)'!E38</f>
        <v>#DIV/0!</v>
      </c>
      <c r="H250" s="82" t="s">
        <v>212</v>
      </c>
      <c r="I250" s="77" t="s">
        <v>119</v>
      </c>
    </row>
    <row r="251" spans="2:9" ht="40.950000000000003" customHeight="1">
      <c r="C251" s="120" t="s">
        <v>354</v>
      </c>
      <c r="D251" s="120"/>
      <c r="E251" s="120"/>
      <c r="F251" s="40" t="s">
        <v>95</v>
      </c>
      <c r="G251" s="31">
        <v>0</v>
      </c>
      <c r="H251" s="82" t="s">
        <v>183</v>
      </c>
      <c r="I251" s="77" t="s">
        <v>355</v>
      </c>
    </row>
    <row r="252" spans="2:9" ht="40.950000000000003" customHeight="1">
      <c r="C252" s="120" t="s">
        <v>356</v>
      </c>
      <c r="D252" s="120"/>
      <c r="E252" s="120"/>
      <c r="F252" s="40" t="s">
        <v>95</v>
      </c>
      <c r="G252" s="31">
        <v>0</v>
      </c>
      <c r="H252" s="82" t="s">
        <v>357</v>
      </c>
      <c r="I252" s="77" t="s">
        <v>358</v>
      </c>
    </row>
    <row r="253" spans="2:9" ht="80.400000000000006" customHeight="1">
      <c r="C253" s="8"/>
      <c r="D253" s="8"/>
      <c r="E253" s="8"/>
      <c r="F253" s="2"/>
      <c r="G253" s="79"/>
      <c r="H253" s="80"/>
    </row>
    <row r="254" spans="2:9" s="2" customFormat="1" ht="43.2" customHeight="1">
      <c r="C254" s="87" t="s">
        <v>360</v>
      </c>
      <c r="E254" s="1"/>
      <c r="F254" s="1"/>
      <c r="G254" s="1"/>
      <c r="H254" s="1"/>
    </row>
    <row r="255" spans="2:9" ht="42" customHeight="1">
      <c r="B255" s="8"/>
      <c r="C255" s="120" t="s">
        <v>342</v>
      </c>
      <c r="D255" s="120"/>
      <c r="E255" s="120"/>
      <c r="F255" s="40" t="s">
        <v>95</v>
      </c>
      <c r="G255" s="31" t="e">
        <f>G256/G257</f>
        <v>#DIV/0!</v>
      </c>
      <c r="H255" s="82" t="s">
        <v>183</v>
      </c>
      <c r="I255" s="96" t="s">
        <v>343</v>
      </c>
    </row>
    <row r="256" spans="2:9" ht="42" customHeight="1">
      <c r="B256" s="8"/>
      <c r="C256" s="120" t="s">
        <v>354</v>
      </c>
      <c r="D256" s="120"/>
      <c r="E256" s="120"/>
      <c r="F256" s="40" t="s">
        <v>95</v>
      </c>
      <c r="G256" s="31">
        <v>0</v>
      </c>
      <c r="H256" s="82" t="s">
        <v>183</v>
      </c>
      <c r="I256" s="77" t="s">
        <v>355</v>
      </c>
    </row>
    <row r="257" spans="1:10" ht="40.950000000000003" customHeight="1">
      <c r="C257" s="120" t="s">
        <v>714</v>
      </c>
      <c r="D257" s="120"/>
      <c r="E257" s="120"/>
      <c r="F257" s="40" t="s">
        <v>95</v>
      </c>
      <c r="G257" s="31" t="e">
        <f>'MPS(input)'!E38</f>
        <v>#DIV/0!</v>
      </c>
      <c r="H257" s="82" t="s">
        <v>212</v>
      </c>
      <c r="I257" s="77" t="s">
        <v>119</v>
      </c>
    </row>
    <row r="258" spans="1:10" ht="80.400000000000006" customHeight="1">
      <c r="C258" s="8"/>
      <c r="D258" s="8"/>
      <c r="E258" s="8"/>
      <c r="F258" s="2"/>
      <c r="G258" s="79"/>
      <c r="H258" s="80"/>
    </row>
    <row r="259" spans="1:10" s="2" customFormat="1" ht="226.2" customHeight="1">
      <c r="C259" s="87"/>
      <c r="E259" s="1"/>
      <c r="F259" s="1"/>
      <c r="G259" s="1"/>
      <c r="H259" s="1"/>
    </row>
    <row r="260" spans="1:10" ht="42" customHeight="1">
      <c r="B260" s="8"/>
      <c r="C260" s="120" t="s">
        <v>361</v>
      </c>
      <c r="D260" s="120"/>
      <c r="E260" s="120"/>
      <c r="F260" s="40" t="s">
        <v>95</v>
      </c>
      <c r="G260" s="31">
        <f>G261*0.1</f>
        <v>0</v>
      </c>
      <c r="H260" s="82" t="s">
        <v>183</v>
      </c>
      <c r="I260" s="96" t="s">
        <v>362</v>
      </c>
    </row>
    <row r="261" spans="1:10" ht="42" customHeight="1">
      <c r="B261" s="8"/>
      <c r="C261" s="120" t="s">
        <v>363</v>
      </c>
      <c r="D261" s="120"/>
      <c r="E261" s="120"/>
      <c r="F261" s="40" t="s">
        <v>95</v>
      </c>
      <c r="G261" s="31">
        <v>0</v>
      </c>
      <c r="H261" s="82" t="s">
        <v>183</v>
      </c>
      <c r="I261" s="77" t="s">
        <v>364</v>
      </c>
      <c r="J261" s="83" t="s">
        <v>718</v>
      </c>
    </row>
    <row r="262" spans="1:10" ht="66.599999999999994" customHeight="1">
      <c r="C262" s="8"/>
      <c r="D262" s="8"/>
      <c r="E262" s="8"/>
      <c r="F262" s="2"/>
      <c r="G262" s="79"/>
      <c r="H262" s="80"/>
    </row>
    <row r="263" spans="1:10" ht="18.75" customHeight="1">
      <c r="A263" s="42"/>
      <c r="B263" s="121" t="s">
        <v>365</v>
      </c>
      <c r="C263" s="122"/>
      <c r="D263" s="122"/>
      <c r="E263" s="122"/>
      <c r="F263" s="122"/>
      <c r="G263" s="123"/>
      <c r="H263" s="29"/>
      <c r="I263" s="70"/>
    </row>
    <row r="264" spans="1:10" ht="42" customHeight="1">
      <c r="B264" s="8"/>
      <c r="C264" s="120" t="s">
        <v>190</v>
      </c>
      <c r="D264" s="120"/>
      <c r="E264" s="120"/>
      <c r="F264" s="40" t="s">
        <v>95</v>
      </c>
      <c r="G264" s="98" t="e">
        <f>G265+G266</f>
        <v>#DIV/0!</v>
      </c>
      <c r="H264" s="82" t="s">
        <v>183</v>
      </c>
      <c r="I264" s="77" t="s">
        <v>189</v>
      </c>
    </row>
    <row r="265" spans="1:10" ht="42" customHeight="1">
      <c r="B265" s="8"/>
      <c r="C265" s="120" t="s">
        <v>366</v>
      </c>
      <c r="D265" s="120"/>
      <c r="E265" s="120"/>
      <c r="F265" s="40" t="s">
        <v>95</v>
      </c>
      <c r="G265" s="31" t="e">
        <f>G269</f>
        <v>#DIV/0!</v>
      </c>
      <c r="H265" s="82" t="s">
        <v>183</v>
      </c>
      <c r="I265" s="96" t="s">
        <v>367</v>
      </c>
    </row>
    <row r="266" spans="1:10" ht="40.950000000000003" customHeight="1">
      <c r="C266" s="120" t="s">
        <v>368</v>
      </c>
      <c r="D266" s="120"/>
      <c r="E266" s="120"/>
      <c r="F266" s="40" t="s">
        <v>95</v>
      </c>
      <c r="G266" s="69">
        <v>0</v>
      </c>
      <c r="H266" s="82" t="s">
        <v>357</v>
      </c>
      <c r="I266" s="96" t="s">
        <v>369</v>
      </c>
    </row>
    <row r="267" spans="1:10" ht="56.4" customHeight="1">
      <c r="C267" s="8"/>
      <c r="D267" s="8"/>
      <c r="E267" s="8"/>
      <c r="F267" s="2"/>
      <c r="G267" s="79"/>
      <c r="H267" s="80"/>
    </row>
    <row r="268" spans="1:10" ht="18.75" customHeight="1">
      <c r="A268" s="42"/>
      <c r="B268" s="121" t="s">
        <v>370</v>
      </c>
      <c r="C268" s="122"/>
      <c r="D268" s="122"/>
      <c r="E268" s="122"/>
      <c r="F268" s="122"/>
      <c r="G268" s="123"/>
      <c r="H268" s="29"/>
      <c r="I268" s="70"/>
    </row>
    <row r="269" spans="1:10" ht="42" customHeight="1">
      <c r="B269" s="8"/>
      <c r="C269" s="120" t="s">
        <v>279</v>
      </c>
      <c r="D269" s="120"/>
      <c r="E269" s="120"/>
      <c r="F269" s="40" t="s">
        <v>95</v>
      </c>
      <c r="G269" s="98" t="e">
        <f>G270+G271</f>
        <v>#DIV/0!</v>
      </c>
      <c r="H269" s="82" t="s">
        <v>183</v>
      </c>
      <c r="I269" s="77" t="s">
        <v>280</v>
      </c>
    </row>
    <row r="270" spans="1:10" ht="42" customHeight="1">
      <c r="B270" s="8"/>
      <c r="C270" s="120" t="s">
        <v>281</v>
      </c>
      <c r="D270" s="120"/>
      <c r="E270" s="120"/>
      <c r="F270" s="40" t="s">
        <v>95</v>
      </c>
      <c r="G270" s="31" t="e">
        <f>G276+G286+G295</f>
        <v>#DIV/0!</v>
      </c>
      <c r="H270" s="82" t="s">
        <v>183</v>
      </c>
      <c r="I270" s="96" t="s">
        <v>282</v>
      </c>
    </row>
    <row r="271" spans="1:10" ht="40.950000000000003" customHeight="1">
      <c r="C271" s="120" t="s">
        <v>371</v>
      </c>
      <c r="D271" s="120"/>
      <c r="E271" s="120"/>
      <c r="F271" s="40" t="s">
        <v>95</v>
      </c>
      <c r="G271" s="69">
        <v>0</v>
      </c>
      <c r="H271" s="82" t="s">
        <v>183</v>
      </c>
      <c r="I271" s="96" t="s">
        <v>283</v>
      </c>
      <c r="J271" s="139" t="s">
        <v>719</v>
      </c>
    </row>
    <row r="272" spans="1:10" ht="40.950000000000003" customHeight="1">
      <c r="C272" s="120" t="s">
        <v>372</v>
      </c>
      <c r="D272" s="120"/>
      <c r="E272" s="120"/>
      <c r="F272" s="40" t="s">
        <v>95</v>
      </c>
      <c r="G272" s="69">
        <v>0</v>
      </c>
      <c r="H272" s="82"/>
      <c r="I272" s="96" t="s">
        <v>223</v>
      </c>
    </row>
    <row r="273" spans="1:9" ht="56.4" customHeight="1">
      <c r="C273" s="8"/>
      <c r="D273" s="8"/>
      <c r="E273" s="8"/>
      <c r="F273" s="2"/>
      <c r="G273" s="79"/>
      <c r="H273" s="80"/>
    </row>
    <row r="274" spans="1:9" ht="18.75" customHeight="1">
      <c r="A274" s="42"/>
      <c r="B274" s="121" t="s">
        <v>373</v>
      </c>
      <c r="C274" s="122"/>
      <c r="D274" s="122"/>
      <c r="E274" s="122"/>
      <c r="F274" s="122"/>
      <c r="G274" s="123"/>
      <c r="H274" s="29"/>
      <c r="I274" s="70"/>
    </row>
    <row r="275" spans="1:9" s="2" customFormat="1" ht="22.2" customHeight="1">
      <c r="C275" s="103" t="s">
        <v>374</v>
      </c>
      <c r="E275" s="1"/>
      <c r="F275" s="1"/>
      <c r="G275" s="1"/>
      <c r="H275" s="1"/>
    </row>
    <row r="276" spans="1:9" ht="42" customHeight="1">
      <c r="B276" s="8"/>
      <c r="C276" s="120" t="s">
        <v>281</v>
      </c>
      <c r="D276" s="120"/>
      <c r="E276" s="120"/>
      <c r="F276" s="40" t="s">
        <v>95</v>
      </c>
      <c r="G276" s="98">
        <f>G279*G281*G277*G278*G280</f>
        <v>0</v>
      </c>
      <c r="H276" s="82" t="s">
        <v>183</v>
      </c>
      <c r="I276" s="77" t="s">
        <v>375</v>
      </c>
    </row>
    <row r="277" spans="1:9" ht="42" customHeight="1">
      <c r="B277" s="8"/>
      <c r="C277" s="120" t="s">
        <v>376</v>
      </c>
      <c r="D277" s="120"/>
      <c r="E277" s="120"/>
      <c r="F277" s="40" t="s">
        <v>95</v>
      </c>
      <c r="G277" s="31">
        <v>0</v>
      </c>
      <c r="H277" s="82" t="s">
        <v>206</v>
      </c>
      <c r="I277" s="96" t="s">
        <v>286</v>
      </c>
    </row>
    <row r="278" spans="1:9" ht="40.950000000000003" customHeight="1">
      <c r="C278" s="120" t="s">
        <v>377</v>
      </c>
      <c r="D278" s="120"/>
      <c r="E278" s="120"/>
      <c r="F278" s="40" t="s">
        <v>95</v>
      </c>
      <c r="G278" s="69">
        <v>0</v>
      </c>
      <c r="H278" s="82" t="s">
        <v>288</v>
      </c>
      <c r="I278" s="96" t="s">
        <v>289</v>
      </c>
    </row>
    <row r="279" spans="1:9" ht="40.950000000000003" customHeight="1">
      <c r="C279" s="120" t="s">
        <v>290</v>
      </c>
      <c r="D279" s="120"/>
      <c r="E279" s="120"/>
      <c r="F279" s="40" t="s">
        <v>95</v>
      </c>
      <c r="G279" s="69">
        <v>0</v>
      </c>
      <c r="H279" s="82"/>
      <c r="I279" s="96" t="s">
        <v>293</v>
      </c>
    </row>
    <row r="280" spans="1:9" ht="40.950000000000003" customHeight="1">
      <c r="C280" s="120" t="s">
        <v>292</v>
      </c>
      <c r="D280" s="120"/>
      <c r="E280" s="120"/>
      <c r="F280" s="40" t="s">
        <v>95</v>
      </c>
      <c r="G280" s="69">
        <v>0</v>
      </c>
      <c r="H280" s="82"/>
      <c r="I280" s="96" t="s">
        <v>291</v>
      </c>
    </row>
    <row r="281" spans="1:9" ht="40.950000000000003" customHeight="1">
      <c r="C281" s="120" t="s">
        <v>294</v>
      </c>
      <c r="D281" s="120"/>
      <c r="E281" s="120"/>
      <c r="F281" s="40" t="s">
        <v>95</v>
      </c>
      <c r="G281" s="69">
        <f>44/22</f>
        <v>2</v>
      </c>
      <c r="H281" s="82" t="s">
        <v>295</v>
      </c>
      <c r="I281" s="96" t="s">
        <v>310</v>
      </c>
    </row>
    <row r="282" spans="1:9" ht="40.950000000000003" customHeight="1">
      <c r="C282" s="120" t="s">
        <v>372</v>
      </c>
      <c r="D282" s="120"/>
      <c r="E282" s="120"/>
      <c r="F282" s="40" t="s">
        <v>95</v>
      </c>
      <c r="G282" s="69">
        <v>0</v>
      </c>
      <c r="H282" s="82"/>
      <c r="I282" s="96" t="s">
        <v>223</v>
      </c>
    </row>
    <row r="283" spans="1:9" ht="40.950000000000003" customHeight="1">
      <c r="C283" s="120" t="s">
        <v>297</v>
      </c>
      <c r="D283" s="120"/>
      <c r="E283" s="120"/>
      <c r="F283" s="40" t="s">
        <v>95</v>
      </c>
      <c r="G283" s="69">
        <v>0</v>
      </c>
      <c r="H283" s="82"/>
      <c r="I283" s="96" t="s">
        <v>87</v>
      </c>
    </row>
    <row r="284" spans="1:9" ht="56.4" customHeight="1">
      <c r="C284" s="8"/>
      <c r="D284" s="8"/>
      <c r="E284" s="8"/>
      <c r="F284" s="2"/>
      <c r="G284" s="79"/>
      <c r="H284" s="80"/>
    </row>
    <row r="285" spans="1:9" s="2" customFormat="1" ht="22.2" customHeight="1">
      <c r="C285" s="103" t="s">
        <v>378</v>
      </c>
      <c r="E285" s="1"/>
      <c r="F285" s="1"/>
      <c r="G285" s="1"/>
      <c r="H285" s="1"/>
    </row>
    <row r="286" spans="1:9" ht="42" customHeight="1">
      <c r="B286" s="8"/>
      <c r="C286" s="120" t="s">
        <v>281</v>
      </c>
      <c r="D286" s="120"/>
      <c r="E286" s="120"/>
      <c r="F286" s="40" t="s">
        <v>95</v>
      </c>
      <c r="G286" s="98" t="e">
        <f>G290*G289*G287*G288</f>
        <v>#DIV/0!</v>
      </c>
      <c r="H286" s="82" t="s">
        <v>183</v>
      </c>
      <c r="I286" s="77" t="s">
        <v>375</v>
      </c>
    </row>
    <row r="287" spans="1:9" ht="42" customHeight="1">
      <c r="B287" s="8"/>
      <c r="C287" s="120" t="s">
        <v>299</v>
      </c>
      <c r="D287" s="120"/>
      <c r="E287" s="120"/>
      <c r="F287" s="40" t="s">
        <v>95</v>
      </c>
      <c r="G287" s="31" t="e">
        <f>'MPS(input)'!E27</f>
        <v>#DIV/0!</v>
      </c>
      <c r="H287" s="82" t="s">
        <v>206</v>
      </c>
      <c r="I287" s="96" t="s">
        <v>300</v>
      </c>
    </row>
    <row r="288" spans="1:9" ht="40.950000000000003" customHeight="1">
      <c r="C288" s="120" t="s">
        <v>379</v>
      </c>
      <c r="D288" s="120"/>
      <c r="E288" s="120"/>
      <c r="F288" s="40" t="s">
        <v>95</v>
      </c>
      <c r="G288" s="69">
        <v>0</v>
      </c>
      <c r="H288" s="82" t="s">
        <v>288</v>
      </c>
      <c r="I288" s="96" t="s">
        <v>380</v>
      </c>
    </row>
    <row r="289" spans="1:10" ht="40.950000000000003" customHeight="1">
      <c r="C289" s="120" t="s">
        <v>292</v>
      </c>
      <c r="D289" s="120"/>
      <c r="E289" s="120"/>
      <c r="F289" s="40" t="s">
        <v>95</v>
      </c>
      <c r="G289" s="69" t="e">
        <f>'MPS(input)'!E26</f>
        <v>#DIV/0!</v>
      </c>
      <c r="H289" s="82"/>
      <c r="I289" s="96" t="s">
        <v>309</v>
      </c>
    </row>
    <row r="290" spans="1:10" ht="40.950000000000003" customHeight="1">
      <c r="C290" s="120" t="s">
        <v>294</v>
      </c>
      <c r="D290" s="120"/>
      <c r="E290" s="120"/>
      <c r="F290" s="40" t="s">
        <v>95</v>
      </c>
      <c r="G290" s="69">
        <f>44/22</f>
        <v>2</v>
      </c>
      <c r="H290" s="82" t="s">
        <v>295</v>
      </c>
      <c r="I290" s="96" t="s">
        <v>310</v>
      </c>
    </row>
    <row r="291" spans="1:10" ht="40.950000000000003" customHeight="1">
      <c r="C291" s="120" t="s">
        <v>372</v>
      </c>
      <c r="D291" s="120"/>
      <c r="E291" s="120"/>
      <c r="F291" s="40" t="s">
        <v>95</v>
      </c>
      <c r="G291" s="69">
        <v>0</v>
      </c>
      <c r="H291" s="82"/>
      <c r="I291" s="96" t="s">
        <v>223</v>
      </c>
    </row>
    <row r="292" spans="1:10" ht="40.950000000000003" customHeight="1">
      <c r="C292" s="120" t="s">
        <v>297</v>
      </c>
      <c r="D292" s="120"/>
      <c r="E292" s="120"/>
      <c r="F292" s="40" t="s">
        <v>95</v>
      </c>
      <c r="G292" s="69">
        <v>0</v>
      </c>
      <c r="H292" s="82"/>
      <c r="I292" s="96" t="s">
        <v>87</v>
      </c>
    </row>
    <row r="293" spans="1:10" ht="56.4" customHeight="1">
      <c r="C293" s="8"/>
      <c r="D293" s="8"/>
      <c r="E293" s="8"/>
      <c r="F293" s="2"/>
      <c r="G293" s="79"/>
      <c r="H293" s="80"/>
    </row>
    <row r="294" spans="1:10" s="2" customFormat="1" ht="22.2" customHeight="1">
      <c r="C294" s="103" t="s">
        <v>381</v>
      </c>
      <c r="E294" s="1"/>
      <c r="F294" s="1"/>
      <c r="G294" s="1"/>
      <c r="H294" s="1"/>
    </row>
    <row r="295" spans="1:10" ht="42" customHeight="1">
      <c r="B295" s="8"/>
      <c r="C295" s="120" t="s">
        <v>710</v>
      </c>
      <c r="D295" s="120"/>
      <c r="E295" s="120"/>
      <c r="F295" s="40" t="s">
        <v>95</v>
      </c>
      <c r="G295" s="98" t="e">
        <f>G298*G296*G297</f>
        <v>#DIV/0!</v>
      </c>
      <c r="H295" s="82" t="s">
        <v>183</v>
      </c>
      <c r="I295" s="77" t="s">
        <v>375</v>
      </c>
    </row>
    <row r="296" spans="1:10" ht="42" customHeight="1">
      <c r="B296" s="8"/>
      <c r="C296" s="120" t="s">
        <v>319</v>
      </c>
      <c r="D296" s="120"/>
      <c r="E296" s="120"/>
      <c r="F296" s="40" t="s">
        <v>95</v>
      </c>
      <c r="G296" s="31" t="e">
        <f>'MPS(input)'!E28</f>
        <v>#DIV/0!</v>
      </c>
      <c r="H296" s="82" t="s">
        <v>382</v>
      </c>
      <c r="I296" s="96" t="s">
        <v>313</v>
      </c>
    </row>
    <row r="297" spans="1:10" ht="40.950000000000003" customHeight="1">
      <c r="C297" s="120" t="s">
        <v>314</v>
      </c>
      <c r="D297" s="120"/>
      <c r="E297" s="120"/>
      <c r="F297" s="40" t="s">
        <v>95</v>
      </c>
      <c r="G297" s="69">
        <v>0</v>
      </c>
      <c r="H297" s="82" t="s">
        <v>315</v>
      </c>
      <c r="I297" s="96" t="s">
        <v>383</v>
      </c>
    </row>
    <row r="298" spans="1:10" ht="43.2" customHeight="1">
      <c r="C298" s="120" t="s">
        <v>294</v>
      </c>
      <c r="D298" s="120"/>
      <c r="E298" s="120"/>
      <c r="F298" s="40" t="s">
        <v>95</v>
      </c>
      <c r="G298" s="69">
        <f>44/22</f>
        <v>2</v>
      </c>
      <c r="H298" s="82" t="s">
        <v>295</v>
      </c>
      <c r="I298" s="96" t="s">
        <v>310</v>
      </c>
      <c r="J298" s="140"/>
    </row>
    <row r="299" spans="1:10" ht="40.950000000000003" customHeight="1">
      <c r="C299" s="120" t="s">
        <v>372</v>
      </c>
      <c r="D299" s="120"/>
      <c r="E299" s="120"/>
      <c r="F299" s="40" t="s">
        <v>95</v>
      </c>
      <c r="G299" s="69">
        <v>0</v>
      </c>
      <c r="H299" s="82"/>
      <c r="I299" s="96" t="s">
        <v>223</v>
      </c>
      <c r="J299" s="140"/>
    </row>
    <row r="300" spans="1:10" s="2" customFormat="1" ht="42" customHeight="1">
      <c r="E300" s="1"/>
      <c r="F300" s="1"/>
      <c r="G300" s="1"/>
      <c r="H300" s="1"/>
    </row>
    <row r="301" spans="1:10" s="2" customFormat="1">
      <c r="E301" s="1"/>
      <c r="F301" s="1"/>
      <c r="G301" s="1"/>
      <c r="H301" s="1"/>
    </row>
    <row r="302" spans="1:10" ht="18.75" customHeight="1">
      <c r="A302" s="42"/>
      <c r="B302" s="121" t="s">
        <v>384</v>
      </c>
      <c r="C302" s="122"/>
      <c r="D302" s="122"/>
      <c r="E302" s="122"/>
      <c r="F302" s="122"/>
      <c r="G302" s="123"/>
      <c r="H302" s="29"/>
      <c r="I302" s="70"/>
    </row>
    <row r="303" spans="1:10" s="2" customFormat="1" ht="55.8" customHeight="1">
      <c r="C303" s="103"/>
      <c r="E303" s="1"/>
      <c r="F303" s="1"/>
      <c r="G303" s="1"/>
      <c r="H303" s="1"/>
    </row>
    <row r="304" spans="1:10" ht="42" customHeight="1">
      <c r="B304" s="8"/>
      <c r="C304" s="120" t="s">
        <v>262</v>
      </c>
      <c r="D304" s="120"/>
      <c r="E304" s="120"/>
      <c r="F304" s="40" t="s">
        <v>95</v>
      </c>
      <c r="G304" s="98" t="e">
        <f>G305+G306</f>
        <v>#DIV/0!</v>
      </c>
      <c r="H304" s="82" t="s">
        <v>183</v>
      </c>
      <c r="I304" s="77" t="s">
        <v>263</v>
      </c>
    </row>
    <row r="305" spans="1:10" ht="42" customHeight="1">
      <c r="B305" s="8"/>
      <c r="C305" s="120" t="s">
        <v>721</v>
      </c>
      <c r="D305" s="120"/>
      <c r="E305" s="120"/>
      <c r="F305" s="40" t="s">
        <v>95</v>
      </c>
      <c r="G305" s="31" t="e">
        <f>G158</f>
        <v>#DIV/0!</v>
      </c>
      <c r="H305" s="82" t="s">
        <v>183</v>
      </c>
      <c r="I305" s="96" t="s">
        <v>720</v>
      </c>
    </row>
    <row r="306" spans="1:10" ht="40.950000000000003" customHeight="1">
      <c r="C306" s="120" t="s">
        <v>265</v>
      </c>
      <c r="D306" s="120"/>
      <c r="E306" s="120"/>
      <c r="F306" s="40" t="s">
        <v>95</v>
      </c>
      <c r="G306" s="69">
        <v>0</v>
      </c>
      <c r="H306" s="82" t="s">
        <v>357</v>
      </c>
      <c r="I306" s="96" t="s">
        <v>266</v>
      </c>
      <c r="J306" s="83" t="s">
        <v>718</v>
      </c>
    </row>
    <row r="307" spans="1:10" ht="56.4" customHeight="1">
      <c r="C307" s="8"/>
      <c r="D307" s="8"/>
      <c r="E307" s="8"/>
      <c r="F307" s="2"/>
      <c r="G307" s="79"/>
      <c r="H307" s="80"/>
    </row>
    <row r="308" spans="1:10" ht="18.75" customHeight="1">
      <c r="A308" s="42"/>
      <c r="B308" s="121" t="s">
        <v>385</v>
      </c>
      <c r="C308" s="122"/>
      <c r="D308" s="122"/>
      <c r="E308" s="122"/>
      <c r="F308" s="122"/>
      <c r="G308" s="123"/>
      <c r="H308" s="29"/>
      <c r="I308" s="70"/>
    </row>
    <row r="309" spans="1:10" s="2" customFormat="1" ht="55.8" customHeight="1">
      <c r="C309" s="103" t="s">
        <v>386</v>
      </c>
      <c r="E309" s="1"/>
      <c r="F309" s="1"/>
      <c r="G309" s="1"/>
      <c r="H309" s="1"/>
    </row>
    <row r="310" spans="1:10" ht="42" customHeight="1">
      <c r="B310" s="8"/>
      <c r="C310" s="120" t="s">
        <v>361</v>
      </c>
      <c r="D310" s="120"/>
      <c r="E310" s="120"/>
      <c r="F310" s="40" t="s">
        <v>95</v>
      </c>
      <c r="G310" s="31">
        <f>G311*0.1</f>
        <v>0</v>
      </c>
      <c r="H310" s="82" t="s">
        <v>183</v>
      </c>
      <c r="I310" s="96" t="s">
        <v>362</v>
      </c>
    </row>
    <row r="311" spans="1:10" ht="42" customHeight="1">
      <c r="B311" s="8"/>
      <c r="C311" s="120" t="s">
        <v>363</v>
      </c>
      <c r="D311" s="120"/>
      <c r="E311" s="120"/>
      <c r="F311" s="40" t="s">
        <v>95</v>
      </c>
      <c r="G311" s="31">
        <v>0</v>
      </c>
      <c r="H311" s="82" t="s">
        <v>183</v>
      </c>
      <c r="I311" s="77" t="s">
        <v>364</v>
      </c>
    </row>
    <row r="312" spans="1:10" ht="66.599999999999994" customHeight="1">
      <c r="C312" s="8"/>
      <c r="D312" s="8"/>
      <c r="E312" s="8"/>
      <c r="F312" s="2"/>
      <c r="G312" s="79"/>
      <c r="H312" s="80"/>
    </row>
    <row r="313" spans="1:10" ht="18.75" customHeight="1">
      <c r="A313" s="42"/>
      <c r="B313" s="121" t="s">
        <v>387</v>
      </c>
      <c r="C313" s="122"/>
      <c r="D313" s="122"/>
      <c r="E313" s="122"/>
      <c r="F313" s="122"/>
      <c r="G313" s="123"/>
      <c r="H313" s="29"/>
      <c r="I313" s="70"/>
    </row>
    <row r="314" spans="1:10" ht="42" customHeight="1">
      <c r="B314" s="8"/>
      <c r="C314" s="120" t="s">
        <v>388</v>
      </c>
      <c r="D314" s="120"/>
      <c r="E314" s="120"/>
      <c r="F314" s="40" t="s">
        <v>95</v>
      </c>
      <c r="G314" s="98" t="e">
        <f>G315+G316</f>
        <v>#DIV/0!</v>
      </c>
      <c r="H314" s="82" t="s">
        <v>183</v>
      </c>
      <c r="I314" s="77" t="s">
        <v>192</v>
      </c>
    </row>
    <row r="315" spans="1:10" ht="42" customHeight="1">
      <c r="B315" s="8"/>
      <c r="C315" s="120" t="s">
        <v>389</v>
      </c>
      <c r="D315" s="120"/>
      <c r="E315" s="120"/>
      <c r="F315" s="40" t="s">
        <v>95</v>
      </c>
      <c r="G315" s="31" t="e">
        <f>G319</f>
        <v>#DIV/0!</v>
      </c>
      <c r="H315" s="82" t="s">
        <v>183</v>
      </c>
      <c r="I315" s="96" t="s">
        <v>391</v>
      </c>
    </row>
    <row r="316" spans="1:10" ht="40.950000000000003" customHeight="1">
      <c r="C316" s="120" t="s">
        <v>390</v>
      </c>
      <c r="D316" s="120"/>
      <c r="E316" s="120"/>
      <c r="F316" s="40" t="s">
        <v>95</v>
      </c>
      <c r="G316" s="69">
        <v>0</v>
      </c>
      <c r="H316" s="82" t="s">
        <v>357</v>
      </c>
      <c r="I316" s="96" t="s">
        <v>392</v>
      </c>
    </row>
    <row r="317" spans="1:10" ht="56.4" customHeight="1">
      <c r="C317" s="8"/>
      <c r="D317" s="8"/>
      <c r="E317" s="8"/>
      <c r="F317" s="2"/>
      <c r="G317" s="79"/>
      <c r="H317" s="80"/>
    </row>
    <row r="318" spans="1:10" ht="18.75" customHeight="1">
      <c r="A318" s="42"/>
      <c r="B318" s="121" t="s">
        <v>393</v>
      </c>
      <c r="C318" s="122"/>
      <c r="D318" s="122"/>
      <c r="E318" s="122"/>
      <c r="F318" s="122"/>
      <c r="G318" s="122"/>
      <c r="H318" s="122"/>
      <c r="I318" s="124"/>
    </row>
    <row r="319" spans="1:10" ht="42" customHeight="1">
      <c r="B319" s="8"/>
      <c r="C319" s="120" t="s">
        <v>279</v>
      </c>
      <c r="D319" s="120"/>
      <c r="E319" s="120"/>
      <c r="F319" s="40" t="s">
        <v>95</v>
      </c>
      <c r="G319" s="98" t="e">
        <f>G320+G321</f>
        <v>#DIV/0!</v>
      </c>
      <c r="H319" s="82" t="s">
        <v>183</v>
      </c>
      <c r="I319" s="77" t="s">
        <v>280</v>
      </c>
    </row>
    <row r="320" spans="1:10" ht="42" customHeight="1">
      <c r="B320" s="8"/>
      <c r="C320" s="120" t="s">
        <v>710</v>
      </c>
      <c r="D320" s="120"/>
      <c r="E320" s="120"/>
      <c r="F320" s="40" t="s">
        <v>95</v>
      </c>
      <c r="G320" s="98" t="e">
        <f>G325+G333+G342</f>
        <v>#DIV/0!</v>
      </c>
      <c r="H320" s="82" t="s">
        <v>183</v>
      </c>
      <c r="I320" s="77" t="s">
        <v>375</v>
      </c>
    </row>
    <row r="321" spans="1:10" ht="40.950000000000003" customHeight="1">
      <c r="C321" s="120" t="s">
        <v>766</v>
      </c>
      <c r="D321" s="120"/>
      <c r="E321" s="120"/>
      <c r="F321" s="40" t="s">
        <v>95</v>
      </c>
      <c r="G321" s="69" t="e">
        <f>G350+G359</f>
        <v>#DIV/0!</v>
      </c>
      <c r="H321" s="82" t="s">
        <v>183</v>
      </c>
      <c r="I321" s="96" t="s">
        <v>283</v>
      </c>
    </row>
    <row r="322" spans="1:10" ht="56.4" customHeight="1">
      <c r="C322" s="8"/>
      <c r="D322" s="8"/>
      <c r="E322" s="8"/>
      <c r="F322" s="2"/>
      <c r="G322" s="79"/>
      <c r="H322" s="80"/>
    </row>
    <row r="323" spans="1:10" ht="18.75" customHeight="1">
      <c r="A323" s="42"/>
      <c r="B323" s="121" t="s">
        <v>394</v>
      </c>
      <c r="C323" s="122"/>
      <c r="D323" s="122"/>
      <c r="E323" s="122"/>
      <c r="F323" s="122"/>
      <c r="G323" s="122"/>
      <c r="H323" s="122"/>
      <c r="I323" s="124"/>
    </row>
    <row r="324" spans="1:10" ht="39" customHeight="1">
      <c r="C324" s="8"/>
      <c r="D324" s="8"/>
      <c r="E324" s="8"/>
      <c r="F324" s="2"/>
      <c r="G324" s="79"/>
      <c r="H324" s="80"/>
    </row>
    <row r="325" spans="1:10" ht="42" customHeight="1">
      <c r="B325" s="8"/>
      <c r="C325" s="120" t="s">
        <v>710</v>
      </c>
      <c r="D325" s="120"/>
      <c r="E325" s="120"/>
      <c r="F325" s="40" t="s">
        <v>95</v>
      </c>
      <c r="G325" s="98">
        <f>G326*G327*G328*G329*G330</f>
        <v>0</v>
      </c>
      <c r="H325" s="82" t="s">
        <v>183</v>
      </c>
      <c r="I325" s="77" t="s">
        <v>375</v>
      </c>
    </row>
    <row r="326" spans="1:10" ht="40.950000000000003" customHeight="1">
      <c r="C326" s="120" t="s">
        <v>290</v>
      </c>
      <c r="D326" s="120"/>
      <c r="E326" s="120"/>
      <c r="F326" s="40" t="s">
        <v>95</v>
      </c>
      <c r="G326" s="69">
        <v>0</v>
      </c>
      <c r="H326" s="82"/>
      <c r="I326" s="96" t="s">
        <v>293</v>
      </c>
    </row>
    <row r="327" spans="1:10" ht="43.2" customHeight="1">
      <c r="C327" s="120" t="s">
        <v>294</v>
      </c>
      <c r="D327" s="120"/>
      <c r="E327" s="120"/>
      <c r="F327" s="40" t="s">
        <v>95</v>
      </c>
      <c r="G327" s="69">
        <f>44/22</f>
        <v>2</v>
      </c>
      <c r="H327" s="82" t="s">
        <v>295</v>
      </c>
      <c r="I327" s="96" t="s">
        <v>310</v>
      </c>
      <c r="J327" s="140"/>
    </row>
    <row r="328" spans="1:10" ht="42" customHeight="1">
      <c r="B328" s="8"/>
      <c r="C328" s="120" t="s">
        <v>376</v>
      </c>
      <c r="D328" s="120"/>
      <c r="E328" s="120"/>
      <c r="F328" s="40" t="s">
        <v>95</v>
      </c>
      <c r="G328" s="31">
        <v>0</v>
      </c>
      <c r="H328" s="82" t="s">
        <v>206</v>
      </c>
      <c r="I328" s="96" t="s">
        <v>286</v>
      </c>
    </row>
    <row r="329" spans="1:10" ht="40.950000000000003" customHeight="1">
      <c r="C329" s="120" t="s">
        <v>377</v>
      </c>
      <c r="D329" s="120"/>
      <c r="E329" s="120"/>
      <c r="F329" s="40" t="s">
        <v>95</v>
      </c>
      <c r="G329" s="69">
        <v>0</v>
      </c>
      <c r="H329" s="82" t="s">
        <v>288</v>
      </c>
      <c r="I329" s="96" t="s">
        <v>289</v>
      </c>
    </row>
    <row r="330" spans="1:10" ht="40.950000000000003" customHeight="1">
      <c r="C330" s="120" t="s">
        <v>292</v>
      </c>
      <c r="D330" s="120"/>
      <c r="E330" s="120"/>
      <c r="F330" s="40" t="s">
        <v>95</v>
      </c>
      <c r="G330" s="69">
        <v>0</v>
      </c>
      <c r="H330" s="82"/>
      <c r="I330" s="96" t="s">
        <v>291</v>
      </c>
    </row>
    <row r="331" spans="1:10" ht="56.4" customHeight="1">
      <c r="C331" s="8"/>
      <c r="D331" s="8"/>
      <c r="E331" s="8"/>
      <c r="F331" s="2"/>
      <c r="G331" s="79">
        <v>5</v>
      </c>
      <c r="H331" s="80"/>
    </row>
    <row r="332" spans="1:10" ht="39" customHeight="1">
      <c r="C332" s="8"/>
      <c r="D332" s="8"/>
      <c r="E332" s="8"/>
      <c r="F332" s="2"/>
      <c r="G332" s="79"/>
      <c r="H332" s="80"/>
    </row>
    <row r="333" spans="1:10" ht="42" customHeight="1">
      <c r="B333" s="8"/>
      <c r="C333" s="120" t="s">
        <v>710</v>
      </c>
      <c r="D333" s="120"/>
      <c r="E333" s="120"/>
      <c r="F333" s="40" t="s">
        <v>95</v>
      </c>
      <c r="G333" s="98" t="e">
        <f>G337*G336*G334*G335</f>
        <v>#DIV/0!</v>
      </c>
      <c r="H333" s="82" t="s">
        <v>183</v>
      </c>
      <c r="I333" s="77" t="s">
        <v>375</v>
      </c>
    </row>
    <row r="334" spans="1:10" ht="40.950000000000003" customHeight="1">
      <c r="C334" s="120" t="s">
        <v>299</v>
      </c>
      <c r="D334" s="120"/>
      <c r="E334" s="120"/>
      <c r="F334" s="40" t="s">
        <v>95</v>
      </c>
      <c r="G334" s="31" t="e">
        <f>'MPS(input)'!E27</f>
        <v>#DIV/0!</v>
      </c>
      <c r="H334" s="82" t="s">
        <v>206</v>
      </c>
      <c r="I334" s="96" t="s">
        <v>300</v>
      </c>
    </row>
    <row r="335" spans="1:10" ht="43.2" customHeight="1">
      <c r="C335" s="120" t="s">
        <v>379</v>
      </c>
      <c r="D335" s="120"/>
      <c r="E335" s="120"/>
      <c r="F335" s="40" t="s">
        <v>95</v>
      </c>
      <c r="G335" s="69">
        <v>0</v>
      </c>
      <c r="H335" s="82" t="s">
        <v>288</v>
      </c>
      <c r="I335" s="96" t="s">
        <v>380</v>
      </c>
      <c r="J335" s="140"/>
    </row>
    <row r="336" spans="1:10" ht="42" customHeight="1">
      <c r="B336" s="8"/>
      <c r="C336" s="120" t="s">
        <v>292</v>
      </c>
      <c r="D336" s="120"/>
      <c r="E336" s="120"/>
      <c r="F336" s="40" t="s">
        <v>95</v>
      </c>
      <c r="G336" s="69">
        <v>0</v>
      </c>
      <c r="H336" s="82"/>
      <c r="I336" s="96" t="s">
        <v>309</v>
      </c>
    </row>
    <row r="337" spans="1:10" ht="40.950000000000003" customHeight="1">
      <c r="C337" s="120" t="s">
        <v>294</v>
      </c>
      <c r="D337" s="120"/>
      <c r="E337" s="120"/>
      <c r="F337" s="40" t="s">
        <v>95</v>
      </c>
      <c r="G337" s="69">
        <f>44/22</f>
        <v>2</v>
      </c>
      <c r="H337" s="82" t="s">
        <v>295</v>
      </c>
      <c r="I337" s="96" t="s">
        <v>310</v>
      </c>
    </row>
    <row r="338" spans="1:10" ht="40.950000000000003" customHeight="1">
      <c r="C338" s="120" t="s">
        <v>372</v>
      </c>
      <c r="D338" s="120"/>
      <c r="E338" s="120"/>
      <c r="F338" s="40" t="s">
        <v>95</v>
      </c>
      <c r="G338" s="69">
        <v>0</v>
      </c>
      <c r="H338" s="82"/>
      <c r="I338" s="96" t="s">
        <v>223</v>
      </c>
    </row>
    <row r="339" spans="1:10" ht="40.950000000000003" customHeight="1">
      <c r="C339" s="120" t="s">
        <v>395</v>
      </c>
      <c r="D339" s="120"/>
      <c r="E339" s="120"/>
      <c r="F339" s="40" t="s">
        <v>95</v>
      </c>
      <c r="G339" s="69">
        <v>0</v>
      </c>
      <c r="H339" s="82"/>
      <c r="I339" s="96" t="s">
        <v>87</v>
      </c>
    </row>
    <row r="340" spans="1:10" ht="56.4" customHeight="1">
      <c r="C340" s="8"/>
      <c r="D340" s="8"/>
      <c r="E340" s="8"/>
      <c r="F340" s="2"/>
      <c r="G340" s="79"/>
      <c r="H340" s="80"/>
    </row>
    <row r="341" spans="1:10" ht="39" customHeight="1">
      <c r="C341" s="8"/>
      <c r="D341" s="8"/>
      <c r="E341" s="8"/>
      <c r="F341" s="2"/>
      <c r="G341" s="79"/>
      <c r="H341" s="80"/>
    </row>
    <row r="342" spans="1:10" ht="42" customHeight="1">
      <c r="B342" s="8"/>
      <c r="C342" s="120" t="s">
        <v>710</v>
      </c>
      <c r="D342" s="120"/>
      <c r="E342" s="120"/>
      <c r="F342" s="40" t="s">
        <v>95</v>
      </c>
      <c r="G342" s="98" t="e">
        <f>G345*G343*G344</f>
        <v>#DIV/0!</v>
      </c>
      <c r="H342" s="82" t="s">
        <v>183</v>
      </c>
      <c r="I342" s="77" t="s">
        <v>375</v>
      </c>
    </row>
    <row r="343" spans="1:10" ht="42" customHeight="1">
      <c r="B343" s="8"/>
      <c r="C343" s="120" t="s">
        <v>319</v>
      </c>
      <c r="D343" s="120"/>
      <c r="E343" s="120"/>
      <c r="F343" s="40" t="s">
        <v>95</v>
      </c>
      <c r="G343" s="31" t="e">
        <f>'MPS(input)'!E28</f>
        <v>#DIV/0!</v>
      </c>
      <c r="H343" s="82" t="s">
        <v>382</v>
      </c>
      <c r="I343" s="96" t="s">
        <v>313</v>
      </c>
    </row>
    <row r="344" spans="1:10" ht="40.950000000000003" customHeight="1">
      <c r="C344" s="120" t="s">
        <v>314</v>
      </c>
      <c r="D344" s="120"/>
      <c r="E344" s="120"/>
      <c r="F344" s="40" t="s">
        <v>95</v>
      </c>
      <c r="G344" s="69">
        <v>0</v>
      </c>
      <c r="H344" s="82" t="s">
        <v>315</v>
      </c>
      <c r="I344" s="96" t="s">
        <v>383</v>
      </c>
    </row>
    <row r="345" spans="1:10" ht="43.2" customHeight="1">
      <c r="C345" s="120" t="s">
        <v>294</v>
      </c>
      <c r="D345" s="120"/>
      <c r="E345" s="120"/>
      <c r="F345" s="40" t="s">
        <v>95</v>
      </c>
      <c r="G345" s="69">
        <f>44/22</f>
        <v>2</v>
      </c>
      <c r="H345" s="82" t="s">
        <v>295</v>
      </c>
      <c r="I345" s="96" t="s">
        <v>310</v>
      </c>
      <c r="J345" s="140"/>
    </row>
    <row r="346" spans="1:10" ht="40.950000000000003" customHeight="1">
      <c r="C346" s="120" t="s">
        <v>372</v>
      </c>
      <c r="D346" s="120"/>
      <c r="E346" s="120"/>
      <c r="F346" s="40" t="s">
        <v>95</v>
      </c>
      <c r="G346" s="69">
        <v>0</v>
      </c>
      <c r="H346" s="82"/>
      <c r="I346" s="96" t="s">
        <v>223</v>
      </c>
      <c r="J346" s="140"/>
    </row>
    <row r="347" spans="1:10" s="2" customFormat="1" ht="75.599999999999994" customHeight="1">
      <c r="E347" s="1"/>
      <c r="F347" s="1"/>
      <c r="G347" s="1"/>
      <c r="H347" s="1"/>
    </row>
    <row r="348" spans="1:10" ht="18.75" customHeight="1">
      <c r="A348" s="42"/>
      <c r="B348" s="121" t="s">
        <v>767</v>
      </c>
      <c r="C348" s="122"/>
      <c r="D348" s="122"/>
      <c r="E348" s="122"/>
      <c r="F348" s="122"/>
      <c r="G348" s="122"/>
      <c r="H348" s="122"/>
      <c r="I348" s="124"/>
    </row>
    <row r="349" spans="1:10" ht="39" customHeight="1">
      <c r="C349" s="8"/>
      <c r="D349" s="8"/>
      <c r="E349" s="8"/>
      <c r="F349" s="2"/>
      <c r="G349" s="79"/>
      <c r="H349" s="80"/>
    </row>
    <row r="350" spans="1:10" ht="42" customHeight="1">
      <c r="B350" s="8"/>
      <c r="C350" s="120" t="s">
        <v>710</v>
      </c>
      <c r="D350" s="120"/>
      <c r="E350" s="120"/>
      <c r="F350" s="40" t="s">
        <v>95</v>
      </c>
      <c r="G350" s="98" t="e">
        <f>G351*((G352*G353)+(G354*G355))</f>
        <v>#DIV/0!</v>
      </c>
      <c r="H350" s="82" t="s">
        <v>183</v>
      </c>
      <c r="I350" s="77" t="s">
        <v>375</v>
      </c>
    </row>
    <row r="351" spans="1:10" ht="42" customHeight="1">
      <c r="B351" s="8"/>
      <c r="C351" s="120" t="s">
        <v>319</v>
      </c>
      <c r="D351" s="120"/>
      <c r="E351" s="120"/>
      <c r="F351" s="40" t="s">
        <v>95</v>
      </c>
      <c r="G351" s="31" t="e">
        <f>'MPS(input)'!E28</f>
        <v>#DIV/0!</v>
      </c>
      <c r="H351" s="82" t="s">
        <v>382</v>
      </c>
      <c r="I351" s="96" t="s">
        <v>313</v>
      </c>
    </row>
    <row r="352" spans="1:10" ht="40.950000000000003" customHeight="1">
      <c r="C352" s="120" t="s">
        <v>321</v>
      </c>
      <c r="D352" s="120"/>
      <c r="E352" s="120"/>
      <c r="F352" s="40" t="s">
        <v>95</v>
      </c>
      <c r="G352" s="69" t="e">
        <f>'MPS(input)'!E29</f>
        <v>#DIV/0!</v>
      </c>
      <c r="H352" s="82" t="s">
        <v>322</v>
      </c>
      <c r="I352" s="96" t="s">
        <v>323</v>
      </c>
    </row>
    <row r="353" spans="1:10" ht="43.2" customHeight="1">
      <c r="C353" s="120" t="s">
        <v>324</v>
      </c>
      <c r="D353" s="120"/>
      <c r="E353" s="120"/>
      <c r="F353" s="40" t="s">
        <v>95</v>
      </c>
      <c r="G353" s="69" t="e">
        <f>'MPS(input)'!E39</f>
        <v>#DIV/0!</v>
      </c>
      <c r="H353" s="82" t="s">
        <v>333</v>
      </c>
      <c r="I353" s="96" t="s">
        <v>233</v>
      </c>
      <c r="J353" s="140"/>
    </row>
    <row r="354" spans="1:10" ht="40.950000000000003" customHeight="1">
      <c r="C354" s="120" t="s">
        <v>396</v>
      </c>
      <c r="D354" s="120"/>
      <c r="E354" s="120"/>
      <c r="F354" s="40" t="s">
        <v>95</v>
      </c>
      <c r="G354" s="69" t="e">
        <f>'MPS(input)'!E30</f>
        <v>#DIV/0!</v>
      </c>
      <c r="H354" s="82" t="s">
        <v>397</v>
      </c>
      <c r="I354" s="96" t="s">
        <v>327</v>
      </c>
      <c r="J354" s="140"/>
    </row>
    <row r="355" spans="1:10" ht="43.2" customHeight="1">
      <c r="C355" s="120" t="s">
        <v>398</v>
      </c>
      <c r="D355" s="120"/>
      <c r="E355" s="120"/>
      <c r="F355" s="40" t="s">
        <v>95</v>
      </c>
      <c r="G355" s="69" t="e">
        <f>'MPS(input)'!E38</f>
        <v>#DIV/0!</v>
      </c>
      <c r="H355" s="82" t="s">
        <v>212</v>
      </c>
      <c r="I355" s="96" t="s">
        <v>119</v>
      </c>
      <c r="J355" s="140"/>
    </row>
    <row r="356" spans="1:10" ht="43.2" customHeight="1">
      <c r="C356" s="120" t="s">
        <v>399</v>
      </c>
      <c r="D356" s="120"/>
      <c r="E356" s="120"/>
      <c r="F356" s="40" t="s">
        <v>95</v>
      </c>
      <c r="G356" s="69">
        <v>0</v>
      </c>
      <c r="H356" s="82"/>
      <c r="I356" s="96" t="s">
        <v>223</v>
      </c>
      <c r="J356" s="140"/>
    </row>
    <row r="357" spans="1:10" s="2" customFormat="1" ht="75.599999999999994" customHeight="1">
      <c r="E357" s="1"/>
      <c r="F357" s="1"/>
      <c r="G357" s="1"/>
      <c r="H357" s="1"/>
    </row>
    <row r="358" spans="1:10" ht="39" customHeight="1">
      <c r="C358" s="8"/>
      <c r="D358" s="8"/>
      <c r="E358" s="8"/>
      <c r="F358" s="2"/>
      <c r="G358" s="79"/>
      <c r="H358" s="80"/>
    </row>
    <row r="359" spans="1:10" ht="42" customHeight="1">
      <c r="B359" s="8"/>
      <c r="C359" s="120" t="s">
        <v>710</v>
      </c>
      <c r="D359" s="120"/>
      <c r="E359" s="120"/>
      <c r="F359" s="40" t="s">
        <v>95</v>
      </c>
      <c r="G359" s="98" t="e">
        <f>G360*((G361*G363)+(G362*G364))</f>
        <v>#DIV/0!</v>
      </c>
      <c r="H359" s="82" t="s">
        <v>183</v>
      </c>
      <c r="I359" s="77" t="s">
        <v>375</v>
      </c>
    </row>
    <row r="360" spans="1:10" ht="42" customHeight="1">
      <c r="B360" s="8"/>
      <c r="C360" s="120" t="s">
        <v>299</v>
      </c>
      <c r="D360" s="120"/>
      <c r="E360" s="120"/>
      <c r="F360" s="40" t="s">
        <v>95</v>
      </c>
      <c r="G360" s="31" t="e">
        <f>'MPS(input)'!E27</f>
        <v>#DIV/0!</v>
      </c>
      <c r="H360" s="82" t="s">
        <v>206</v>
      </c>
      <c r="I360" s="96" t="s">
        <v>300</v>
      </c>
    </row>
    <row r="361" spans="1:10" ht="40.950000000000003" customHeight="1">
      <c r="C361" s="120" t="s">
        <v>715</v>
      </c>
      <c r="D361" s="120"/>
      <c r="E361" s="120"/>
      <c r="F361" s="40" t="s">
        <v>95</v>
      </c>
      <c r="G361" s="69">
        <v>0</v>
      </c>
      <c r="H361" s="82" t="s">
        <v>332</v>
      </c>
      <c r="I361" s="96" t="s">
        <v>329</v>
      </c>
    </row>
    <row r="362" spans="1:10" ht="43.2" customHeight="1">
      <c r="C362" s="120" t="s">
        <v>716</v>
      </c>
      <c r="D362" s="120"/>
      <c r="E362" s="120"/>
      <c r="F362" s="40" t="s">
        <v>95</v>
      </c>
      <c r="G362" s="69">
        <v>0</v>
      </c>
      <c r="H362" s="82" t="s">
        <v>331</v>
      </c>
      <c r="I362" s="96" t="s">
        <v>330</v>
      </c>
      <c r="J362" s="140"/>
    </row>
    <row r="363" spans="1:10" ht="40.950000000000003" customHeight="1">
      <c r="C363" s="120" t="s">
        <v>324</v>
      </c>
      <c r="D363" s="120"/>
      <c r="E363" s="120"/>
      <c r="F363" s="40" t="s">
        <v>95</v>
      </c>
      <c r="G363" s="69" t="e">
        <f>'MPS(input)'!E39</f>
        <v>#DIV/0!</v>
      </c>
      <c r="H363" s="82" t="s">
        <v>333</v>
      </c>
      <c r="I363" s="96" t="s">
        <v>233</v>
      </c>
      <c r="J363" s="140"/>
    </row>
    <row r="364" spans="1:10" ht="43.2" customHeight="1">
      <c r="C364" s="120" t="s">
        <v>714</v>
      </c>
      <c r="D364" s="120"/>
      <c r="E364" s="120"/>
      <c r="F364" s="40" t="s">
        <v>95</v>
      </c>
      <c r="G364" s="31" t="e">
        <f>'MPS(input)'!E38</f>
        <v>#DIV/0!</v>
      </c>
      <c r="H364" s="82" t="s">
        <v>212</v>
      </c>
      <c r="I364" s="77" t="s">
        <v>119</v>
      </c>
      <c r="J364" s="140"/>
    </row>
    <row r="365" spans="1:10" ht="43.2" customHeight="1">
      <c r="C365" s="120" t="s">
        <v>399</v>
      </c>
      <c r="D365" s="120"/>
      <c r="E365" s="120"/>
      <c r="F365" s="40" t="s">
        <v>95</v>
      </c>
      <c r="G365" s="69">
        <v>0</v>
      </c>
      <c r="H365" s="82"/>
      <c r="I365" s="96" t="s">
        <v>223</v>
      </c>
      <c r="J365" s="140"/>
    </row>
    <row r="366" spans="1:10" ht="43.2" customHeight="1">
      <c r="C366" s="120" t="s">
        <v>400</v>
      </c>
      <c r="D366" s="120"/>
      <c r="E366" s="120"/>
      <c r="F366" s="40" t="s">
        <v>95</v>
      </c>
      <c r="G366" s="69">
        <v>0</v>
      </c>
      <c r="H366" s="82"/>
      <c r="I366" s="96" t="s">
        <v>214</v>
      </c>
      <c r="J366" s="140"/>
    </row>
    <row r="367" spans="1:10" s="2" customFormat="1" ht="75.599999999999994" customHeight="1">
      <c r="E367" s="1"/>
      <c r="F367" s="1"/>
      <c r="G367" s="1"/>
      <c r="H367" s="1"/>
    </row>
    <row r="368" spans="1:10" ht="18.75" customHeight="1">
      <c r="A368" s="42"/>
      <c r="B368" s="121" t="s">
        <v>401</v>
      </c>
      <c r="C368" s="122"/>
      <c r="D368" s="122"/>
      <c r="E368" s="122"/>
      <c r="F368" s="122"/>
      <c r="G368" s="123"/>
      <c r="H368" s="29"/>
      <c r="I368" s="70"/>
    </row>
    <row r="369" spans="1:10" s="2" customFormat="1" ht="55.8" customHeight="1">
      <c r="C369" s="103"/>
      <c r="E369" s="1"/>
      <c r="F369" s="1"/>
      <c r="G369" s="1"/>
      <c r="H369" s="1"/>
    </row>
    <row r="370" spans="1:10" ht="42" customHeight="1">
      <c r="B370" s="8"/>
      <c r="C370" s="120" t="s">
        <v>262</v>
      </c>
      <c r="D370" s="120"/>
      <c r="E370" s="120"/>
      <c r="F370" s="40" t="s">
        <v>95</v>
      </c>
      <c r="G370" s="98" t="e">
        <f>G371+G372</f>
        <v>#DIV/0!</v>
      </c>
      <c r="H370" s="82" t="s">
        <v>183</v>
      </c>
      <c r="I370" s="77" t="s">
        <v>263</v>
      </c>
    </row>
    <row r="371" spans="1:10" ht="42" customHeight="1">
      <c r="B371" s="8"/>
      <c r="C371" s="120" t="s">
        <v>721</v>
      </c>
      <c r="D371" s="120"/>
      <c r="E371" s="120"/>
      <c r="F371" s="40" t="s">
        <v>95</v>
      </c>
      <c r="G371" s="31" t="e">
        <f>G154</f>
        <v>#DIV/0!</v>
      </c>
      <c r="H371" s="82" t="s">
        <v>183</v>
      </c>
      <c r="I371" s="96" t="s">
        <v>720</v>
      </c>
    </row>
    <row r="372" spans="1:10" ht="40.950000000000003" customHeight="1">
      <c r="C372" s="120" t="s">
        <v>265</v>
      </c>
      <c r="D372" s="120"/>
      <c r="E372" s="120"/>
      <c r="F372" s="40" t="s">
        <v>95</v>
      </c>
      <c r="G372" s="69">
        <v>0</v>
      </c>
      <c r="H372" s="82" t="s">
        <v>357</v>
      </c>
      <c r="I372" s="96" t="s">
        <v>266</v>
      </c>
      <c r="J372" s="83" t="s">
        <v>718</v>
      </c>
    </row>
    <row r="373" spans="1:10" ht="56.4" customHeight="1">
      <c r="C373" s="8"/>
      <c r="D373" s="8"/>
      <c r="E373" s="8"/>
      <c r="F373" s="2"/>
      <c r="G373" s="79"/>
      <c r="H373" s="80"/>
    </row>
    <row r="374" spans="1:10" ht="18.75" customHeight="1">
      <c r="A374" s="42"/>
      <c r="B374" s="121" t="s">
        <v>402</v>
      </c>
      <c r="C374" s="122"/>
      <c r="D374" s="122"/>
      <c r="E374" s="122"/>
      <c r="F374" s="122"/>
      <c r="G374" s="123"/>
      <c r="H374" s="29"/>
      <c r="I374" s="70"/>
    </row>
    <row r="375" spans="1:10" ht="42" customHeight="1">
      <c r="B375" s="8"/>
      <c r="C375" s="120" t="s">
        <v>403</v>
      </c>
      <c r="D375" s="120"/>
      <c r="E375" s="120"/>
      <c r="F375" s="40" t="s">
        <v>95</v>
      </c>
      <c r="G375" s="98">
        <f>G376+G377+(G378+G379)+(G380+G381)+(G382+G383)</f>
        <v>0</v>
      </c>
      <c r="H375" s="82" t="s">
        <v>183</v>
      </c>
      <c r="I375" s="77" t="s">
        <v>84</v>
      </c>
    </row>
    <row r="376" spans="1:10" ht="42" customHeight="1">
      <c r="B376" s="8"/>
      <c r="C376" s="120" t="s">
        <v>404</v>
      </c>
      <c r="D376" s="120"/>
      <c r="E376" s="120"/>
      <c r="F376" s="40" t="s">
        <v>95</v>
      </c>
      <c r="G376" s="31">
        <v>0</v>
      </c>
      <c r="H376" s="82" t="s">
        <v>183</v>
      </c>
      <c r="I376" s="96" t="s">
        <v>405</v>
      </c>
    </row>
    <row r="377" spans="1:10" ht="40.950000000000003" customHeight="1">
      <c r="C377" s="120" t="s">
        <v>406</v>
      </c>
      <c r="D377" s="120"/>
      <c r="E377" s="120"/>
      <c r="F377" s="40" t="s">
        <v>95</v>
      </c>
      <c r="G377" s="69">
        <v>0</v>
      </c>
      <c r="H377" s="82" t="s">
        <v>183</v>
      </c>
      <c r="I377" s="96" t="s">
        <v>407</v>
      </c>
    </row>
    <row r="378" spans="1:10" ht="42" customHeight="1">
      <c r="B378" s="8"/>
      <c r="C378" s="120" t="s">
        <v>408</v>
      </c>
      <c r="D378" s="120"/>
      <c r="E378" s="120"/>
      <c r="F378" s="40" t="s">
        <v>95</v>
      </c>
      <c r="G378" s="31">
        <v>0</v>
      </c>
      <c r="H378" s="82" t="s">
        <v>183</v>
      </c>
      <c r="I378" s="96" t="s">
        <v>409</v>
      </c>
    </row>
    <row r="379" spans="1:10" ht="40.950000000000003" customHeight="1">
      <c r="C379" s="120" t="s">
        <v>410</v>
      </c>
      <c r="D379" s="120"/>
      <c r="E379" s="120"/>
      <c r="F379" s="40" t="s">
        <v>95</v>
      </c>
      <c r="G379" s="69">
        <v>0</v>
      </c>
      <c r="H379" s="82" t="s">
        <v>183</v>
      </c>
      <c r="I379" s="96" t="s">
        <v>411</v>
      </c>
    </row>
    <row r="380" spans="1:10" ht="42" customHeight="1">
      <c r="B380" s="8"/>
      <c r="C380" s="120" t="s">
        <v>412</v>
      </c>
      <c r="D380" s="120"/>
      <c r="E380" s="120"/>
      <c r="F380" s="40" t="s">
        <v>95</v>
      </c>
      <c r="G380" s="31">
        <v>0</v>
      </c>
      <c r="H380" s="82" t="s">
        <v>183</v>
      </c>
      <c r="I380" s="96" t="s">
        <v>413</v>
      </c>
    </row>
    <row r="381" spans="1:10" ht="40.950000000000003" customHeight="1">
      <c r="C381" s="120" t="s">
        <v>414</v>
      </c>
      <c r="D381" s="120"/>
      <c r="E381" s="120"/>
      <c r="F381" s="40" t="s">
        <v>95</v>
      </c>
      <c r="G381" s="69">
        <v>0</v>
      </c>
      <c r="H381" s="82" t="s">
        <v>183</v>
      </c>
      <c r="I381" s="96" t="s">
        <v>415</v>
      </c>
    </row>
    <row r="382" spans="1:10" ht="42" customHeight="1">
      <c r="B382" s="8"/>
      <c r="C382" s="120" t="s">
        <v>416</v>
      </c>
      <c r="D382" s="120"/>
      <c r="E382" s="120"/>
      <c r="F382" s="40" t="s">
        <v>95</v>
      </c>
      <c r="G382" s="31">
        <v>0</v>
      </c>
      <c r="H382" s="82" t="s">
        <v>183</v>
      </c>
      <c r="I382" s="96" t="s">
        <v>417</v>
      </c>
    </row>
    <row r="383" spans="1:10" ht="40.950000000000003" customHeight="1">
      <c r="C383" s="120" t="s">
        <v>418</v>
      </c>
      <c r="D383" s="120"/>
      <c r="E383" s="120"/>
      <c r="F383" s="40" t="s">
        <v>95</v>
      </c>
      <c r="G383" s="69">
        <v>0</v>
      </c>
      <c r="H383" s="82" t="s">
        <v>183</v>
      </c>
      <c r="I383" s="96" t="s">
        <v>419</v>
      </c>
    </row>
    <row r="384" spans="1:10" ht="69" customHeight="1">
      <c r="C384" s="8"/>
      <c r="D384" s="8"/>
      <c r="E384" s="8"/>
      <c r="F384" s="2"/>
      <c r="G384" s="79"/>
      <c r="H384" s="80"/>
    </row>
    <row r="385" spans="1:10" ht="42" customHeight="1">
      <c r="B385" s="8"/>
      <c r="C385" s="120" t="s">
        <v>403</v>
      </c>
      <c r="D385" s="120"/>
      <c r="E385" s="120"/>
      <c r="F385" s="40" t="s">
        <v>95</v>
      </c>
      <c r="G385" s="98" t="e">
        <f>G386*G387*(1-G388)</f>
        <v>#DIV/0!</v>
      </c>
      <c r="H385" s="82" t="s">
        <v>183</v>
      </c>
      <c r="I385" s="77" t="s">
        <v>84</v>
      </c>
    </row>
    <row r="386" spans="1:10" ht="42" customHeight="1">
      <c r="B386" s="8"/>
      <c r="C386" s="120" t="s">
        <v>420</v>
      </c>
      <c r="D386" s="120"/>
      <c r="E386" s="120"/>
      <c r="F386" s="40" t="s">
        <v>95</v>
      </c>
      <c r="G386" s="31" t="e">
        <f>'MPS(input)'!E41</f>
        <v>#DIV/0!</v>
      </c>
      <c r="H386" s="82" t="s">
        <v>422</v>
      </c>
      <c r="I386" s="96" t="s">
        <v>421</v>
      </c>
    </row>
    <row r="387" spans="1:10" ht="40.950000000000003" customHeight="1">
      <c r="C387" s="120" t="s">
        <v>423</v>
      </c>
      <c r="D387" s="120"/>
      <c r="E387" s="120"/>
      <c r="F387" s="40" t="s">
        <v>95</v>
      </c>
      <c r="G387" s="69" t="e">
        <f>'MPS(input)'!E43</f>
        <v>#DIV/0!</v>
      </c>
      <c r="H387" s="82" t="s">
        <v>425</v>
      </c>
      <c r="I387" s="96" t="s">
        <v>424</v>
      </c>
    </row>
    <row r="388" spans="1:10" ht="42" customHeight="1">
      <c r="B388" s="8"/>
      <c r="C388" s="120" t="s">
        <v>426</v>
      </c>
      <c r="D388" s="120"/>
      <c r="E388" s="120"/>
      <c r="F388" s="40" t="s">
        <v>95</v>
      </c>
      <c r="G388" s="31" t="e">
        <f>'MPS(input)'!E42</f>
        <v>#DIV/0!</v>
      </c>
      <c r="H388" s="82"/>
      <c r="I388" s="96" t="s">
        <v>427</v>
      </c>
    </row>
    <row r="389" spans="1:10" ht="69" customHeight="1">
      <c r="C389" s="8"/>
      <c r="D389" s="8"/>
      <c r="E389" s="8"/>
      <c r="F389" s="2"/>
      <c r="G389" s="79"/>
      <c r="H389" s="80"/>
    </row>
    <row r="390" spans="1:10" ht="18.75" customHeight="1">
      <c r="A390" s="42"/>
      <c r="B390" s="121" t="s">
        <v>428</v>
      </c>
      <c r="C390" s="122"/>
      <c r="D390" s="122"/>
      <c r="E390" s="122"/>
      <c r="F390" s="122"/>
      <c r="G390" s="123"/>
      <c r="H390" s="29"/>
      <c r="I390" s="70"/>
    </row>
    <row r="391" spans="1:10" ht="42" customHeight="1">
      <c r="B391" s="8"/>
      <c r="C391" s="120" t="s">
        <v>429</v>
      </c>
      <c r="D391" s="120"/>
      <c r="E391" s="120"/>
      <c r="F391" s="40" t="s">
        <v>95</v>
      </c>
      <c r="G391" s="98">
        <f>G392+G393+(G394+G395)+(G396+G397)+(G398+G399)</f>
        <v>0</v>
      </c>
      <c r="H391" s="82" t="s">
        <v>183</v>
      </c>
      <c r="I391" s="77" t="s">
        <v>195</v>
      </c>
      <c r="J391" s="83" t="s">
        <v>761</v>
      </c>
    </row>
    <row r="392" spans="1:10" ht="42" customHeight="1">
      <c r="B392" s="8"/>
      <c r="C392" s="120" t="s">
        <v>430</v>
      </c>
      <c r="D392" s="120"/>
      <c r="E392" s="120"/>
      <c r="F392" s="40" t="s">
        <v>95</v>
      </c>
      <c r="G392" s="31">
        <v>0</v>
      </c>
      <c r="H392" s="82" t="s">
        <v>183</v>
      </c>
      <c r="I392" s="96" t="s">
        <v>431</v>
      </c>
    </row>
    <row r="393" spans="1:10" ht="40.950000000000003" customHeight="1">
      <c r="C393" s="120" t="s">
        <v>432</v>
      </c>
      <c r="D393" s="120"/>
      <c r="E393" s="120"/>
      <c r="F393" s="40" t="s">
        <v>95</v>
      </c>
      <c r="G393" s="69">
        <v>0</v>
      </c>
      <c r="H393" s="82" t="s">
        <v>183</v>
      </c>
      <c r="I393" s="96" t="s">
        <v>433</v>
      </c>
    </row>
    <row r="394" spans="1:10" ht="42" customHeight="1">
      <c r="B394" s="8"/>
      <c r="C394" s="120" t="s">
        <v>434</v>
      </c>
      <c r="D394" s="120"/>
      <c r="E394" s="120"/>
      <c r="F394" s="40" t="s">
        <v>95</v>
      </c>
      <c r="G394" s="31">
        <v>0</v>
      </c>
      <c r="H394" s="82" t="s">
        <v>183</v>
      </c>
      <c r="I394" s="96" t="s">
        <v>446</v>
      </c>
    </row>
    <row r="395" spans="1:10" ht="40.950000000000003" customHeight="1">
      <c r="C395" s="120" t="s">
        <v>435</v>
      </c>
      <c r="D395" s="120"/>
      <c r="E395" s="120"/>
      <c r="F395" s="40" t="s">
        <v>95</v>
      </c>
      <c r="G395" s="69">
        <v>0</v>
      </c>
      <c r="H395" s="82" t="s">
        <v>183</v>
      </c>
      <c r="I395" s="96" t="s">
        <v>436</v>
      </c>
    </row>
    <row r="396" spans="1:10" ht="42" customHeight="1">
      <c r="B396" s="8"/>
      <c r="C396" s="120" t="s">
        <v>437</v>
      </c>
      <c r="D396" s="120"/>
      <c r="E396" s="120"/>
      <c r="F396" s="40" t="s">
        <v>95</v>
      </c>
      <c r="G396" s="31">
        <v>0</v>
      </c>
      <c r="H396" s="82" t="s">
        <v>183</v>
      </c>
      <c r="I396" s="96" t="s">
        <v>438</v>
      </c>
    </row>
    <row r="397" spans="1:10" ht="40.950000000000003" customHeight="1">
      <c r="C397" s="120" t="s">
        <v>439</v>
      </c>
      <c r="D397" s="120"/>
      <c r="E397" s="120"/>
      <c r="F397" s="40" t="s">
        <v>95</v>
      </c>
      <c r="G397" s="69">
        <v>0</v>
      </c>
      <c r="H397" s="82" t="s">
        <v>183</v>
      </c>
      <c r="I397" s="96" t="s">
        <v>440</v>
      </c>
    </row>
    <row r="398" spans="1:10" ht="42" customHeight="1">
      <c r="B398" s="8"/>
      <c r="C398" s="120" t="s">
        <v>441</v>
      </c>
      <c r="D398" s="120"/>
      <c r="E398" s="120"/>
      <c r="F398" s="40" t="s">
        <v>95</v>
      </c>
      <c r="G398" s="31">
        <v>0</v>
      </c>
      <c r="H398" s="82" t="s">
        <v>183</v>
      </c>
      <c r="I398" s="96" t="s">
        <v>442</v>
      </c>
    </row>
    <row r="399" spans="1:10" ht="40.950000000000003" customHeight="1">
      <c r="C399" s="120" t="s">
        <v>443</v>
      </c>
      <c r="D399" s="120"/>
      <c r="E399" s="120"/>
      <c r="F399" s="40" t="s">
        <v>95</v>
      </c>
      <c r="G399" s="69">
        <v>0</v>
      </c>
      <c r="H399" s="82" t="s">
        <v>183</v>
      </c>
      <c r="I399" s="96" t="s">
        <v>444</v>
      </c>
    </row>
    <row r="400" spans="1:10" ht="69" customHeight="1">
      <c r="C400" s="8"/>
      <c r="D400" s="8"/>
      <c r="E400" s="8"/>
      <c r="F400" s="2"/>
      <c r="G400" s="79"/>
      <c r="H400" s="80"/>
    </row>
    <row r="401" spans="1:10" ht="18.75" customHeight="1">
      <c r="A401" s="41" t="s">
        <v>85</v>
      </c>
      <c r="B401" s="37"/>
      <c r="C401" s="43"/>
      <c r="D401" s="43"/>
      <c r="E401" s="36"/>
      <c r="F401" s="46"/>
      <c r="G401" s="41"/>
      <c r="H401" s="41"/>
      <c r="I401" s="46"/>
    </row>
    <row r="402" spans="1:10" ht="36.6" customHeight="1">
      <c r="A402" s="43"/>
      <c r="B402" s="129" t="s">
        <v>445</v>
      </c>
      <c r="C402" s="129"/>
      <c r="D402" s="129"/>
      <c r="E402" s="134"/>
      <c r="F402" s="40" t="s">
        <v>95</v>
      </c>
      <c r="G402" s="78" t="e">
        <f>G403+G404+G405</f>
        <v>#DIV/0!</v>
      </c>
      <c r="H402" s="76" t="s">
        <v>75</v>
      </c>
      <c r="I402" s="81" t="s">
        <v>86</v>
      </c>
      <c r="J402" s="81"/>
    </row>
    <row r="403" spans="1:10" ht="42" customHeight="1">
      <c r="B403" s="8"/>
      <c r="C403" s="120" t="s">
        <v>447</v>
      </c>
      <c r="D403" s="120"/>
      <c r="E403" s="120"/>
      <c r="F403" s="40" t="s">
        <v>95</v>
      </c>
      <c r="G403" s="31">
        <v>0</v>
      </c>
      <c r="H403" s="82" t="s">
        <v>183</v>
      </c>
      <c r="I403" s="96" t="s">
        <v>448</v>
      </c>
      <c r="J403" s="81" t="s">
        <v>98</v>
      </c>
    </row>
    <row r="404" spans="1:10" ht="40.950000000000003" customHeight="1">
      <c r="C404" s="120" t="s">
        <v>449</v>
      </c>
      <c r="D404" s="120"/>
      <c r="E404" s="120"/>
      <c r="F404" s="40" t="s">
        <v>95</v>
      </c>
      <c r="G404" s="69" t="e">
        <f>G409</f>
        <v>#DIV/0!</v>
      </c>
      <c r="H404" s="82" t="s">
        <v>183</v>
      </c>
      <c r="I404" s="96" t="s">
        <v>450</v>
      </c>
    </row>
    <row r="405" spans="1:10" ht="42" customHeight="1">
      <c r="B405" s="8"/>
      <c r="C405" s="120" t="s">
        <v>451</v>
      </c>
      <c r="D405" s="120"/>
      <c r="E405" s="120"/>
      <c r="F405" s="40" t="s">
        <v>95</v>
      </c>
      <c r="G405" s="31">
        <f>G438</f>
        <v>0</v>
      </c>
      <c r="H405" s="82" t="s">
        <v>183</v>
      </c>
      <c r="I405" s="96" t="s">
        <v>452</v>
      </c>
    </row>
    <row r="406" spans="1:10" ht="69" customHeight="1">
      <c r="C406" s="8"/>
      <c r="D406" s="8"/>
      <c r="E406" s="8"/>
      <c r="F406" s="2"/>
      <c r="G406" s="79"/>
      <c r="H406" s="80"/>
    </row>
    <row r="407" spans="1:10" ht="18.75" customHeight="1">
      <c r="A407" s="42"/>
      <c r="B407" s="121" t="s">
        <v>475</v>
      </c>
      <c r="C407" s="122"/>
      <c r="D407" s="122"/>
      <c r="E407" s="122"/>
      <c r="F407" s="122"/>
      <c r="G407" s="123"/>
      <c r="H407" s="106" t="s">
        <v>472</v>
      </c>
      <c r="I407" s="70"/>
    </row>
    <row r="408" spans="1:10" ht="18.75" customHeight="1">
      <c r="A408" s="42"/>
      <c r="B408" s="121" t="s">
        <v>476</v>
      </c>
      <c r="C408" s="122"/>
      <c r="D408" s="122"/>
      <c r="E408" s="122"/>
      <c r="F408" s="122"/>
      <c r="G408" s="123"/>
      <c r="H408" s="106"/>
      <c r="I408" s="70"/>
    </row>
    <row r="409" spans="1:10" ht="42" customHeight="1">
      <c r="B409" s="8"/>
      <c r="C409" s="120" t="s">
        <v>449</v>
      </c>
      <c r="D409" s="120"/>
      <c r="E409" s="120"/>
      <c r="F409" s="40" t="s">
        <v>95</v>
      </c>
      <c r="G409" s="69" t="e">
        <f>G410+G411</f>
        <v>#DIV/0!</v>
      </c>
      <c r="H409" s="82" t="s">
        <v>183</v>
      </c>
      <c r="I409" s="96" t="s">
        <v>450</v>
      </c>
      <c r="J409" s="81"/>
    </row>
    <row r="410" spans="1:10" ht="40.950000000000003" customHeight="1">
      <c r="C410" s="120" t="s">
        <v>453</v>
      </c>
      <c r="D410" s="120"/>
      <c r="E410" s="120"/>
      <c r="F410" s="40" t="s">
        <v>95</v>
      </c>
      <c r="G410" s="69" t="e">
        <f>G415+G423+G431</f>
        <v>#DIV/0!</v>
      </c>
      <c r="H410" s="82" t="s">
        <v>183</v>
      </c>
      <c r="I410" s="96" t="s">
        <v>454</v>
      </c>
    </row>
    <row r="411" spans="1:10" ht="42" customHeight="1">
      <c r="B411" s="8"/>
      <c r="C411" s="120" t="s">
        <v>455</v>
      </c>
      <c r="D411" s="120"/>
      <c r="E411" s="120"/>
      <c r="F411" s="40" t="s">
        <v>95</v>
      </c>
      <c r="G411" s="31">
        <v>0</v>
      </c>
      <c r="H411" s="82" t="s">
        <v>183</v>
      </c>
      <c r="I411" s="96" t="s">
        <v>456</v>
      </c>
      <c r="J411" s="1" t="s">
        <v>472</v>
      </c>
    </row>
    <row r="412" spans="1:10" ht="69" customHeight="1">
      <c r="C412" s="8"/>
      <c r="D412" s="8"/>
      <c r="E412" s="8"/>
      <c r="F412" s="2"/>
      <c r="G412" s="79"/>
      <c r="H412" s="80"/>
    </row>
    <row r="413" spans="1:10" ht="18.75" customHeight="1">
      <c r="A413" s="42"/>
      <c r="B413" s="121" t="s">
        <v>477</v>
      </c>
      <c r="C413" s="122"/>
      <c r="D413" s="122"/>
      <c r="E413" s="122"/>
      <c r="F413" s="122"/>
      <c r="G413" s="123"/>
      <c r="H413" s="29"/>
      <c r="I413" s="70"/>
    </row>
    <row r="414" spans="1:10" ht="43.8" customHeight="1">
      <c r="C414" s="8"/>
      <c r="D414" s="8"/>
      <c r="E414" s="8"/>
      <c r="F414" s="2"/>
      <c r="G414" s="79"/>
      <c r="H414" s="80"/>
    </row>
    <row r="415" spans="1:10" ht="42" customHeight="1">
      <c r="B415" s="8"/>
      <c r="C415" s="120" t="s">
        <v>453</v>
      </c>
      <c r="D415" s="120"/>
      <c r="E415" s="120"/>
      <c r="F415" s="40" t="s">
        <v>95</v>
      </c>
      <c r="G415" s="69" t="e">
        <f>G416*G417*G418*G419*G420</f>
        <v>#DIV/0!</v>
      </c>
      <c r="H415" s="82" t="s">
        <v>183</v>
      </c>
      <c r="I415" s="96" t="s">
        <v>454</v>
      </c>
      <c r="J415" s="81"/>
    </row>
    <row r="416" spans="1:10" ht="40.950000000000003" customHeight="1">
      <c r="C416" s="120" t="s">
        <v>457</v>
      </c>
      <c r="D416" s="120"/>
      <c r="E416" s="120"/>
      <c r="F416" s="40" t="s">
        <v>95</v>
      </c>
      <c r="G416" s="69" t="e">
        <f>'MPS(input)'!E62</f>
        <v>#DIV/0!</v>
      </c>
      <c r="H416" s="82" t="s">
        <v>458</v>
      </c>
      <c r="I416" s="96" t="s">
        <v>459</v>
      </c>
    </row>
    <row r="417" spans="1:10" ht="42" customHeight="1">
      <c r="B417" s="8"/>
      <c r="C417" s="120" t="s">
        <v>460</v>
      </c>
      <c r="D417" s="120"/>
      <c r="E417" s="120"/>
      <c r="F417" s="40" t="s">
        <v>95</v>
      </c>
      <c r="G417" s="31" t="e">
        <f>'MPS(input)'!E61</f>
        <v>#DIV/0!</v>
      </c>
      <c r="H417" s="82" t="s">
        <v>461</v>
      </c>
      <c r="I417" s="96" t="s">
        <v>349</v>
      </c>
    </row>
    <row r="418" spans="1:10" ht="40.950000000000003" customHeight="1">
      <c r="C418" s="120" t="s">
        <v>462</v>
      </c>
      <c r="D418" s="120"/>
      <c r="E418" s="120"/>
      <c r="F418" s="40" t="s">
        <v>95</v>
      </c>
      <c r="G418" s="69">
        <v>0</v>
      </c>
      <c r="H418" s="82" t="s">
        <v>463</v>
      </c>
      <c r="I418" s="96" t="s">
        <v>464</v>
      </c>
    </row>
    <row r="419" spans="1:10" ht="42" customHeight="1">
      <c r="B419" s="8"/>
      <c r="C419" s="120" t="s">
        <v>465</v>
      </c>
      <c r="D419" s="120"/>
      <c r="E419" s="120"/>
      <c r="F419" s="40" t="s">
        <v>95</v>
      </c>
      <c r="G419" s="31">
        <v>0</v>
      </c>
      <c r="H419" s="82" t="s">
        <v>461</v>
      </c>
      <c r="I419" s="96" t="s">
        <v>466</v>
      </c>
    </row>
    <row r="420" spans="1:10" ht="42" customHeight="1">
      <c r="B420" s="8"/>
      <c r="C420" s="120" t="s">
        <v>467</v>
      </c>
      <c r="D420" s="120"/>
      <c r="E420" s="120"/>
      <c r="F420" s="40" t="s">
        <v>95</v>
      </c>
      <c r="G420" s="31" t="e">
        <f>'MPS(input)'!E38</f>
        <v>#DIV/0!</v>
      </c>
      <c r="H420" s="82" t="s">
        <v>468</v>
      </c>
      <c r="I420" s="96" t="s">
        <v>119</v>
      </c>
    </row>
    <row r="421" spans="1:10" ht="69" customHeight="1">
      <c r="C421" s="8"/>
      <c r="D421" s="8"/>
      <c r="E421" s="8"/>
      <c r="F421" s="2"/>
      <c r="G421" s="79"/>
      <c r="H421" s="80"/>
    </row>
    <row r="422" spans="1:10" ht="43.8" customHeight="1">
      <c r="C422" s="8"/>
      <c r="D422" s="8"/>
      <c r="E422" s="8"/>
      <c r="F422" s="2"/>
      <c r="G422" s="79"/>
      <c r="H422" s="80"/>
    </row>
    <row r="423" spans="1:10" ht="42" customHeight="1">
      <c r="B423" s="8"/>
      <c r="C423" s="120" t="s">
        <v>453</v>
      </c>
      <c r="D423" s="120"/>
      <c r="E423" s="120"/>
      <c r="F423" s="40" t="s">
        <v>95</v>
      </c>
      <c r="G423" s="69" t="e">
        <f>G424*G425*G426</f>
        <v>#DIV/0!</v>
      </c>
      <c r="H423" s="82" t="s">
        <v>183</v>
      </c>
      <c r="I423" s="96" t="s">
        <v>454</v>
      </c>
      <c r="J423" s="81"/>
    </row>
    <row r="424" spans="1:10" ht="40.950000000000003" customHeight="1">
      <c r="C424" s="120" t="s">
        <v>469</v>
      </c>
      <c r="D424" s="120"/>
      <c r="E424" s="120"/>
      <c r="F424" s="40" t="s">
        <v>95</v>
      </c>
      <c r="G424" s="69">
        <v>0</v>
      </c>
      <c r="H424" s="82" t="s">
        <v>458</v>
      </c>
      <c r="I424" s="96" t="s">
        <v>470</v>
      </c>
    </row>
    <row r="425" spans="1:10" ht="42" customHeight="1">
      <c r="B425" s="8"/>
      <c r="C425" s="120" t="s">
        <v>471</v>
      </c>
      <c r="D425" s="120"/>
      <c r="E425" s="120"/>
      <c r="F425" s="40" t="s">
        <v>95</v>
      </c>
      <c r="G425" s="31">
        <v>0</v>
      </c>
      <c r="H425" s="82" t="s">
        <v>357</v>
      </c>
      <c r="I425" s="96" t="s">
        <v>270</v>
      </c>
    </row>
    <row r="426" spans="1:10" ht="42" customHeight="1">
      <c r="B426" s="8"/>
      <c r="C426" s="120" t="s">
        <v>467</v>
      </c>
      <c r="D426" s="120"/>
      <c r="E426" s="120"/>
      <c r="F426" s="40" t="s">
        <v>95</v>
      </c>
      <c r="G426" s="31" t="e">
        <f>'MPS(input)'!E38</f>
        <v>#DIV/0!</v>
      </c>
      <c r="H426" s="82" t="s">
        <v>468</v>
      </c>
      <c r="I426" s="96" t="s">
        <v>119</v>
      </c>
    </row>
    <row r="427" spans="1:10" ht="69" customHeight="1">
      <c r="C427" s="8"/>
      <c r="D427" s="8"/>
      <c r="E427" s="8"/>
      <c r="F427" s="2"/>
      <c r="G427" s="79"/>
      <c r="H427" s="80"/>
    </row>
    <row r="428" spans="1:10" ht="18.75" customHeight="1">
      <c r="A428" s="42"/>
      <c r="B428" s="121" t="s">
        <v>478</v>
      </c>
      <c r="C428" s="122"/>
      <c r="D428" s="122"/>
      <c r="E428" s="122"/>
      <c r="F428" s="122"/>
      <c r="G428" s="123"/>
      <c r="H428" s="29"/>
      <c r="I428" s="70"/>
    </row>
    <row r="429" spans="1:10" ht="43.8" customHeight="1">
      <c r="C429" s="8"/>
      <c r="D429" s="8"/>
      <c r="E429" s="8"/>
      <c r="F429" s="104" t="s">
        <v>472</v>
      </c>
      <c r="G429" s="79"/>
      <c r="H429" s="80"/>
    </row>
    <row r="430" spans="1:10" ht="43.8" customHeight="1">
      <c r="C430" s="8"/>
      <c r="D430" s="8"/>
      <c r="E430" s="8"/>
      <c r="F430" s="2"/>
      <c r="G430" s="79"/>
      <c r="H430" s="80"/>
    </row>
    <row r="431" spans="1:10" ht="42" customHeight="1">
      <c r="B431" s="8"/>
      <c r="C431" s="120" t="s">
        <v>453</v>
      </c>
      <c r="D431" s="120"/>
      <c r="E431" s="120"/>
      <c r="F431" s="40" t="s">
        <v>95</v>
      </c>
      <c r="G431" s="69" t="e">
        <f>G432*G433*G434</f>
        <v>#DIV/0!</v>
      </c>
      <c r="H431" s="82" t="s">
        <v>183</v>
      </c>
      <c r="I431" s="96" t="s">
        <v>454</v>
      </c>
      <c r="J431" s="81"/>
    </row>
    <row r="432" spans="1:10" ht="40.950000000000003" customHeight="1">
      <c r="C432" s="120" t="s">
        <v>473</v>
      </c>
      <c r="D432" s="120"/>
      <c r="E432" s="120"/>
      <c r="F432" s="40" t="s">
        <v>95</v>
      </c>
      <c r="G432" s="69">
        <v>0</v>
      </c>
      <c r="H432" s="82" t="s">
        <v>458</v>
      </c>
      <c r="I432" s="96" t="s">
        <v>474</v>
      </c>
    </row>
    <row r="433" spans="1:10" ht="42" customHeight="1">
      <c r="B433" s="8"/>
      <c r="C433" s="120" t="s">
        <v>471</v>
      </c>
      <c r="D433" s="120"/>
      <c r="E433" s="120"/>
      <c r="F433" s="40" t="s">
        <v>95</v>
      </c>
      <c r="G433" s="31">
        <v>0</v>
      </c>
      <c r="H433" s="82" t="s">
        <v>357</v>
      </c>
      <c r="I433" s="96" t="s">
        <v>270</v>
      </c>
    </row>
    <row r="434" spans="1:10" ht="42" customHeight="1">
      <c r="B434" s="8"/>
      <c r="C434" s="120" t="s">
        <v>467</v>
      </c>
      <c r="D434" s="120"/>
      <c r="E434" s="120"/>
      <c r="F434" s="40" t="s">
        <v>95</v>
      </c>
      <c r="G434" s="31" t="e">
        <f>'MPS(input)'!E38</f>
        <v>#DIV/0!</v>
      </c>
      <c r="H434" s="82" t="s">
        <v>468</v>
      </c>
      <c r="I434" s="96" t="s">
        <v>119</v>
      </c>
    </row>
    <row r="435" spans="1:10" ht="69" customHeight="1">
      <c r="C435" s="8"/>
      <c r="D435" s="8"/>
      <c r="E435" s="8"/>
      <c r="F435" s="2"/>
      <c r="G435" s="79"/>
      <c r="H435" s="80"/>
    </row>
    <row r="436" spans="1:10" ht="18.75" customHeight="1">
      <c r="A436" s="42"/>
      <c r="B436" s="121" t="s">
        <v>762</v>
      </c>
      <c r="C436" s="122"/>
      <c r="D436" s="122"/>
      <c r="E436" s="122"/>
      <c r="F436" s="122"/>
      <c r="G436" s="123"/>
      <c r="H436" s="105" t="s">
        <v>472</v>
      </c>
      <c r="I436" s="70"/>
    </row>
    <row r="437" spans="1:10" ht="18.75" customHeight="1">
      <c r="A437" s="42"/>
      <c r="B437" s="121" t="s">
        <v>479</v>
      </c>
      <c r="C437" s="122"/>
      <c r="D437" s="122"/>
      <c r="E437" s="122"/>
      <c r="F437" s="122"/>
      <c r="G437" s="123"/>
      <c r="H437" s="29"/>
      <c r="I437" s="70"/>
    </row>
    <row r="438" spans="1:10" ht="42" customHeight="1">
      <c r="B438" s="8"/>
      <c r="C438" s="120" t="s">
        <v>480</v>
      </c>
      <c r="D438" s="120"/>
      <c r="E438" s="120"/>
      <c r="F438" s="40" t="s">
        <v>95</v>
      </c>
      <c r="G438" s="69">
        <f>G439+G440</f>
        <v>0</v>
      </c>
      <c r="H438" s="82" t="s">
        <v>183</v>
      </c>
      <c r="I438" s="96" t="s">
        <v>481</v>
      </c>
      <c r="J438" s="81"/>
    </row>
    <row r="439" spans="1:10" ht="40.950000000000003" customHeight="1">
      <c r="C439" s="120" t="s">
        <v>482</v>
      </c>
      <c r="D439" s="120"/>
      <c r="E439" s="120"/>
      <c r="F439" s="40" t="s">
        <v>95</v>
      </c>
      <c r="G439" s="69">
        <v>0</v>
      </c>
      <c r="H439" s="82" t="s">
        <v>183</v>
      </c>
      <c r="I439" s="96" t="s">
        <v>483</v>
      </c>
      <c r="J439" s="1" t="s">
        <v>472</v>
      </c>
    </row>
    <row r="440" spans="1:10" ht="42" customHeight="1">
      <c r="B440" s="8"/>
      <c r="C440" s="120" t="s">
        <v>484</v>
      </c>
      <c r="D440" s="120"/>
      <c r="E440" s="120"/>
      <c r="F440" s="40" t="s">
        <v>95</v>
      </c>
      <c r="G440" s="31">
        <f>G445</f>
        <v>0</v>
      </c>
      <c r="H440" s="82" t="s">
        <v>183</v>
      </c>
      <c r="I440" s="96" t="s">
        <v>485</v>
      </c>
    </row>
    <row r="441" spans="1:10" ht="69" customHeight="1">
      <c r="C441" s="8"/>
      <c r="D441" s="8"/>
      <c r="E441" s="8"/>
      <c r="F441" s="2"/>
      <c r="G441" s="79"/>
      <c r="H441" s="80"/>
    </row>
    <row r="442" spans="1:10" ht="18.75" customHeight="1">
      <c r="A442" s="42"/>
      <c r="B442" s="121" t="s">
        <v>486</v>
      </c>
      <c r="C442" s="122"/>
      <c r="D442" s="122"/>
      <c r="E442" s="122"/>
      <c r="F442" s="122"/>
      <c r="G442" s="123"/>
      <c r="H442" s="105" t="s">
        <v>472</v>
      </c>
      <c r="I442" s="70"/>
    </row>
    <row r="443" spans="1:10" ht="18.75" customHeight="1">
      <c r="A443" s="42"/>
      <c r="B443" s="125" t="s">
        <v>487</v>
      </c>
      <c r="C443" s="126"/>
      <c r="D443" s="126"/>
      <c r="E443" s="126"/>
      <c r="F443" s="126"/>
      <c r="G443" s="126"/>
      <c r="H443" s="126"/>
      <c r="I443" s="127"/>
    </row>
    <row r="444" spans="1:10" ht="18.75" customHeight="1">
      <c r="A444" s="42"/>
      <c r="B444" s="121" t="s">
        <v>488</v>
      </c>
      <c r="C444" s="122"/>
      <c r="D444" s="122"/>
      <c r="E444" s="122"/>
      <c r="F444" s="122"/>
      <c r="G444" s="122"/>
      <c r="H444" s="122"/>
      <c r="I444" s="124"/>
    </row>
    <row r="445" spans="1:10" ht="42" customHeight="1">
      <c r="B445" s="8"/>
      <c r="C445" s="120" t="s">
        <v>489</v>
      </c>
      <c r="D445" s="120"/>
      <c r="E445" s="120"/>
      <c r="F445" s="40" t="s">
        <v>95</v>
      </c>
      <c r="G445" s="69">
        <f>G446*G448*G447</f>
        <v>0</v>
      </c>
      <c r="H445" s="82" t="s">
        <v>183</v>
      </c>
      <c r="I445" s="96" t="s">
        <v>485</v>
      </c>
      <c r="J445" s="81"/>
    </row>
    <row r="446" spans="1:10" ht="40.950000000000003" customHeight="1">
      <c r="C446" s="120" t="s">
        <v>490</v>
      </c>
      <c r="D446" s="120"/>
      <c r="E446" s="120"/>
      <c r="F446" s="40" t="s">
        <v>95</v>
      </c>
      <c r="G446" s="69">
        <v>0</v>
      </c>
      <c r="H446" s="82" t="s">
        <v>206</v>
      </c>
      <c r="I446" s="96" t="s">
        <v>492</v>
      </c>
    </row>
    <row r="447" spans="1:10" ht="42" customHeight="1">
      <c r="B447" s="8"/>
      <c r="C447" s="120" t="s">
        <v>491</v>
      </c>
      <c r="D447" s="120"/>
      <c r="E447" s="120"/>
      <c r="F447" s="40" t="s">
        <v>95</v>
      </c>
      <c r="G447" s="31">
        <v>0</v>
      </c>
      <c r="H447" s="82" t="s">
        <v>494</v>
      </c>
      <c r="I447" s="96" t="s">
        <v>493</v>
      </c>
    </row>
    <row r="448" spans="1:10" ht="42" customHeight="1">
      <c r="B448" s="8"/>
      <c r="C448" s="120" t="s">
        <v>708</v>
      </c>
      <c r="D448" s="120"/>
      <c r="E448" s="120"/>
      <c r="F448" s="40" t="s">
        <v>95</v>
      </c>
      <c r="G448" s="31">
        <v>0</v>
      </c>
      <c r="H448" s="82" t="s">
        <v>495</v>
      </c>
      <c r="I448" s="96" t="s">
        <v>496</v>
      </c>
    </row>
    <row r="449" spans="1:10" ht="69" customHeight="1">
      <c r="C449" s="8"/>
      <c r="D449" s="8"/>
      <c r="E449" s="8"/>
      <c r="F449" s="2"/>
      <c r="G449" s="79"/>
      <c r="H449" s="80"/>
    </row>
    <row r="450" spans="1:10" ht="18.75" customHeight="1">
      <c r="A450" s="42"/>
      <c r="B450" s="121" t="s">
        <v>763</v>
      </c>
      <c r="C450" s="122"/>
      <c r="D450" s="122"/>
      <c r="E450" s="122"/>
      <c r="F450" s="122"/>
      <c r="G450" s="122"/>
      <c r="H450" s="122"/>
      <c r="I450" s="124"/>
    </row>
    <row r="451" spans="1:10" ht="42" customHeight="1">
      <c r="B451" s="8"/>
      <c r="C451" s="120" t="s">
        <v>497</v>
      </c>
      <c r="D451" s="120"/>
      <c r="E451" s="120"/>
      <c r="F451" s="40" t="s">
        <v>95</v>
      </c>
      <c r="G451" s="69" t="e">
        <f>G452*G453/G454</f>
        <v>#DIV/0!</v>
      </c>
      <c r="H451" s="82" t="s">
        <v>206</v>
      </c>
      <c r="I451" s="96" t="s">
        <v>498</v>
      </c>
      <c r="J451" s="81"/>
    </row>
    <row r="452" spans="1:10" ht="40.950000000000003" customHeight="1">
      <c r="C452" s="120" t="s">
        <v>499</v>
      </c>
      <c r="D452" s="120"/>
      <c r="E452" s="120"/>
      <c r="F452" s="40" t="s">
        <v>95</v>
      </c>
      <c r="G452" s="69">
        <v>0</v>
      </c>
      <c r="H452" s="82" t="s">
        <v>206</v>
      </c>
      <c r="I452" s="96" t="s">
        <v>500</v>
      </c>
    </row>
    <row r="453" spans="1:10" ht="42" customHeight="1">
      <c r="B453" s="8"/>
      <c r="C453" s="120" t="s">
        <v>501</v>
      </c>
      <c r="D453" s="120"/>
      <c r="E453" s="120"/>
      <c r="F453" s="40" t="s">
        <v>95</v>
      </c>
      <c r="G453" s="31">
        <v>0</v>
      </c>
      <c r="H453" s="82" t="s">
        <v>206</v>
      </c>
      <c r="I453" s="96" t="s">
        <v>502</v>
      </c>
    </row>
    <row r="454" spans="1:10" ht="42" customHeight="1">
      <c r="B454" s="8"/>
      <c r="C454" s="120" t="s">
        <v>503</v>
      </c>
      <c r="D454" s="120"/>
      <c r="E454" s="120"/>
      <c r="F454" s="40" t="s">
        <v>95</v>
      </c>
      <c r="G454" s="31">
        <v>0</v>
      </c>
      <c r="H454" s="82" t="s">
        <v>206</v>
      </c>
      <c r="I454" s="96" t="s">
        <v>504</v>
      </c>
    </row>
    <row r="455" spans="1:10" ht="86.4" customHeight="1">
      <c r="C455" s="8"/>
      <c r="D455" s="8"/>
      <c r="E455" s="8"/>
      <c r="F455" s="2"/>
      <c r="G455" s="79"/>
      <c r="H455" s="80"/>
    </row>
    <row r="456" spans="1:10" s="2" customFormat="1">
      <c r="E456" s="1"/>
      <c r="F456" s="1"/>
      <c r="G456" s="1"/>
      <c r="H456" s="1"/>
    </row>
    <row r="459" spans="1:10">
      <c r="I459" s="9">
        <f>'MPS(input)'!K69</f>
        <v>0</v>
      </c>
    </row>
    <row r="460" spans="1:10">
      <c r="I460" s="9">
        <f>'MPS(input)'!K70</f>
        <v>0</v>
      </c>
    </row>
    <row r="461" spans="1:10" ht="15.6">
      <c r="A461" s="137" t="s">
        <v>50</v>
      </c>
      <c r="B461" s="137"/>
      <c r="C461" s="137"/>
      <c r="D461" s="137"/>
      <c r="E461" s="137"/>
      <c r="F461" s="137"/>
      <c r="G461" s="137"/>
      <c r="H461" s="137"/>
      <c r="I461" s="137"/>
    </row>
    <row r="463" spans="1:10" ht="14.4" thickBot="1">
      <c r="A463" s="41" t="s">
        <v>2</v>
      </c>
      <c r="B463" s="37"/>
      <c r="C463" s="37"/>
      <c r="D463" s="37"/>
      <c r="E463" s="36"/>
      <c r="F463" s="38" t="s">
        <v>6</v>
      </c>
      <c r="G463" s="46" t="s">
        <v>0</v>
      </c>
      <c r="H463" s="38" t="s">
        <v>1</v>
      </c>
      <c r="I463" s="39" t="s">
        <v>7</v>
      </c>
    </row>
    <row r="464" spans="1:10" ht="16.8" thickBot="1">
      <c r="A464" s="43"/>
      <c r="B464" s="129" t="s">
        <v>39</v>
      </c>
      <c r="C464" s="129"/>
      <c r="D464" s="129"/>
      <c r="E464" s="129"/>
      <c r="F464" s="28" t="s">
        <v>51</v>
      </c>
      <c r="G464" s="53">
        <f>G468-G472</f>
        <v>0</v>
      </c>
      <c r="H464" s="29" t="s">
        <v>58</v>
      </c>
      <c r="I464" s="40" t="s">
        <v>40</v>
      </c>
    </row>
    <row r="465" spans="1:9">
      <c r="A465" s="41" t="s">
        <v>3</v>
      </c>
      <c r="B465" s="37"/>
      <c r="C465" s="37"/>
      <c r="D465" s="37"/>
      <c r="E465" s="36"/>
      <c r="F465" s="36"/>
      <c r="G465" s="30"/>
      <c r="H465" s="36"/>
      <c r="I465" s="38"/>
    </row>
    <row r="466" spans="1:9" ht="16.2">
      <c r="A466" s="43"/>
      <c r="B466" s="129" t="s">
        <v>53</v>
      </c>
      <c r="C466" s="129"/>
      <c r="D466" s="129"/>
      <c r="E466" s="129"/>
      <c r="F466" s="40" t="s">
        <v>38</v>
      </c>
      <c r="G466" s="51">
        <f>F475</f>
        <v>0.30499999999999999</v>
      </c>
      <c r="H466" s="34" t="s">
        <v>59</v>
      </c>
      <c r="I466" s="40" t="s">
        <v>41</v>
      </c>
    </row>
    <row r="467" spans="1:9" ht="14.4" thickBot="1">
      <c r="A467" s="41" t="s">
        <v>4</v>
      </c>
      <c r="B467" s="36"/>
      <c r="C467" s="37"/>
      <c r="D467" s="38"/>
      <c r="E467" s="38"/>
      <c r="F467" s="38"/>
      <c r="G467" s="41"/>
      <c r="H467" s="36"/>
      <c r="I467" s="38"/>
    </row>
    <row r="468" spans="1:9" ht="16.8" thickBot="1">
      <c r="A468" s="42"/>
      <c r="B468" s="128" t="s">
        <v>42</v>
      </c>
      <c r="C468" s="129"/>
      <c r="D468" s="129"/>
      <c r="E468" s="129"/>
      <c r="F468" s="28" t="s">
        <v>51</v>
      </c>
      <c r="G468" s="53">
        <f>G469*G470</f>
        <v>0</v>
      </c>
      <c r="H468" s="29" t="s">
        <v>58</v>
      </c>
      <c r="I468" s="40" t="s">
        <v>43</v>
      </c>
    </row>
    <row r="469" spans="1:9" ht="26.4" customHeight="1">
      <c r="A469" s="42"/>
      <c r="B469" s="44"/>
      <c r="C469" s="120" t="s">
        <v>44</v>
      </c>
      <c r="D469" s="120"/>
      <c r="E469" s="120"/>
      <c r="F469" s="40" t="s">
        <v>38</v>
      </c>
      <c r="G469" s="52">
        <f>'MPS(input)'!E76</f>
        <v>0</v>
      </c>
      <c r="H469" s="33" t="s">
        <v>36</v>
      </c>
      <c r="I469" s="40" t="s">
        <v>45</v>
      </c>
    </row>
    <row r="470" spans="1:9" ht="16.2">
      <c r="A470" s="43"/>
      <c r="B470" s="45"/>
      <c r="C470" s="120" t="s">
        <v>53</v>
      </c>
      <c r="D470" s="120"/>
      <c r="E470" s="120"/>
      <c r="F470" s="40" t="s">
        <v>38</v>
      </c>
      <c r="G470" s="31">
        <f>F475</f>
        <v>0.30499999999999999</v>
      </c>
      <c r="H470" s="35" t="s">
        <v>59</v>
      </c>
      <c r="I470" s="13" t="s">
        <v>41</v>
      </c>
    </row>
    <row r="471" spans="1:9" ht="14.4" thickBot="1">
      <c r="A471" s="41" t="s">
        <v>5</v>
      </c>
      <c r="B471" s="37"/>
      <c r="C471" s="37"/>
      <c r="D471" s="37"/>
      <c r="E471" s="36"/>
      <c r="F471" s="38"/>
      <c r="G471" s="41"/>
      <c r="H471" s="36"/>
      <c r="I471" s="38"/>
    </row>
    <row r="472" spans="1:9" ht="16.8" thickBot="1">
      <c r="A472" s="43"/>
      <c r="B472" s="129" t="s">
        <v>46</v>
      </c>
      <c r="C472" s="129"/>
      <c r="D472" s="129"/>
      <c r="E472" s="129"/>
      <c r="F472" s="28" t="s">
        <v>51</v>
      </c>
      <c r="G472" s="53">
        <v>0</v>
      </c>
      <c r="H472" s="29" t="s">
        <v>58</v>
      </c>
      <c r="I472" s="40" t="s">
        <v>47</v>
      </c>
    </row>
    <row r="473" spans="1:9">
      <c r="F473" s="5"/>
      <c r="G473" s="4"/>
      <c r="H473" s="4"/>
    </row>
    <row r="474" spans="1:9">
      <c r="E474" s="1" t="s">
        <v>8</v>
      </c>
    </row>
    <row r="475" spans="1:9" ht="30">
      <c r="E475" s="27" t="s">
        <v>53</v>
      </c>
      <c r="F475" s="54">
        <v>0.30499999999999999</v>
      </c>
      <c r="G475" s="14" t="s">
        <v>59</v>
      </c>
      <c r="H475" s="2"/>
    </row>
    <row r="476" spans="1:9">
      <c r="A476" s="2"/>
      <c r="B476" s="2"/>
      <c r="C476" s="2"/>
      <c r="D476" s="2"/>
    </row>
  </sheetData>
  <mergeCells count="356">
    <mergeCell ref="C439:E439"/>
    <mergeCell ref="C418:E418"/>
    <mergeCell ref="C220:E220"/>
    <mergeCell ref="C132:E132"/>
    <mergeCell ref="C409:E409"/>
    <mergeCell ref="C410:E410"/>
    <mergeCell ref="C411:E411"/>
    <mergeCell ref="C207:E207"/>
    <mergeCell ref="C219:E219"/>
    <mergeCell ref="C453:E453"/>
    <mergeCell ref="C454:E454"/>
    <mergeCell ref="C440:E440"/>
    <mergeCell ref="B408:G408"/>
    <mergeCell ref="B442:G442"/>
    <mergeCell ref="B443:I443"/>
    <mergeCell ref="C445:E445"/>
    <mergeCell ref="C446:E446"/>
    <mergeCell ref="C448:E448"/>
    <mergeCell ref="B444:I444"/>
    <mergeCell ref="C447:E447"/>
    <mergeCell ref="B428:G428"/>
    <mergeCell ref="C431:E431"/>
    <mergeCell ref="C432:E432"/>
    <mergeCell ref="C433:E433"/>
    <mergeCell ref="C434:E434"/>
    <mergeCell ref="B436:G436"/>
    <mergeCell ref="B437:G437"/>
    <mergeCell ref="C438:E438"/>
    <mergeCell ref="C404:E404"/>
    <mergeCell ref="C405:E405"/>
    <mergeCell ref="C395:E395"/>
    <mergeCell ref="C396:E396"/>
    <mergeCell ref="C397:E397"/>
    <mergeCell ref="C398:E398"/>
    <mergeCell ref="C399:E399"/>
    <mergeCell ref="C392:E392"/>
    <mergeCell ref="C393:E393"/>
    <mergeCell ref="C394:E394"/>
    <mergeCell ref="C388:E388"/>
    <mergeCell ref="B390:G390"/>
    <mergeCell ref="C387:E387"/>
    <mergeCell ref="B472:E472"/>
    <mergeCell ref="A461:I461"/>
    <mergeCell ref="B464:E464"/>
    <mergeCell ref="B466:E466"/>
    <mergeCell ref="B468:E468"/>
    <mergeCell ref="C469:E469"/>
    <mergeCell ref="C423:E423"/>
    <mergeCell ref="C424:E424"/>
    <mergeCell ref="C425:E425"/>
    <mergeCell ref="C426:E426"/>
    <mergeCell ref="B450:I450"/>
    <mergeCell ref="C451:E451"/>
    <mergeCell ref="C452:E452"/>
    <mergeCell ref="C470:E470"/>
    <mergeCell ref="B407:G407"/>
    <mergeCell ref="B413:G413"/>
    <mergeCell ref="C415:E415"/>
    <mergeCell ref="C416:E416"/>
    <mergeCell ref="C417:E417"/>
    <mergeCell ref="C391:E391"/>
    <mergeCell ref="C403:E403"/>
    <mergeCell ref="B209:G209"/>
    <mergeCell ref="C211:E211"/>
    <mergeCell ref="C212:E212"/>
    <mergeCell ref="C213:E213"/>
    <mergeCell ref="C214:E214"/>
    <mergeCell ref="C215:E215"/>
    <mergeCell ref="C216:E216"/>
    <mergeCell ref="C420:E420"/>
    <mergeCell ref="C419:E419"/>
    <mergeCell ref="B402:E402"/>
    <mergeCell ref="C385:E385"/>
    <mergeCell ref="C386:E386"/>
    <mergeCell ref="C221:E221"/>
    <mergeCell ref="C222:E222"/>
    <mergeCell ref="C223:E223"/>
    <mergeCell ref="C226:E226"/>
    <mergeCell ref="C224:E224"/>
    <mergeCell ref="C225:E225"/>
    <mergeCell ref="B228:G228"/>
    <mergeCell ref="C238:E238"/>
    <mergeCell ref="C239:E239"/>
    <mergeCell ref="C240:E240"/>
    <mergeCell ref="C241:E241"/>
    <mergeCell ref="C242:E242"/>
    <mergeCell ref="C89:E89"/>
    <mergeCell ref="C54:E54"/>
    <mergeCell ref="C56:E56"/>
    <mergeCell ref="C57:E57"/>
    <mergeCell ref="C59:E59"/>
    <mergeCell ref="C60:E60"/>
    <mergeCell ref="C159:E159"/>
    <mergeCell ref="C160:E160"/>
    <mergeCell ref="C143:E143"/>
    <mergeCell ref="C144:E144"/>
    <mergeCell ref="C78:E78"/>
    <mergeCell ref="C79:E79"/>
    <mergeCell ref="C85:E85"/>
    <mergeCell ref="C86:E86"/>
    <mergeCell ref="C101:E101"/>
    <mergeCell ref="C102:E102"/>
    <mergeCell ref="C93:E93"/>
    <mergeCell ref="C94:E94"/>
    <mergeCell ref="C95:E95"/>
    <mergeCell ref="C96:E96"/>
    <mergeCell ref="C139:E139"/>
    <mergeCell ref="C147:E147"/>
    <mergeCell ref="C148:E148"/>
    <mergeCell ref="C150:E150"/>
    <mergeCell ref="B92:E92"/>
    <mergeCell ref="C203:E203"/>
    <mergeCell ref="C110:E110"/>
    <mergeCell ref="C126:E126"/>
    <mergeCell ref="C127:E127"/>
    <mergeCell ref="C128:E128"/>
    <mergeCell ref="C129:E129"/>
    <mergeCell ref="B133:E133"/>
    <mergeCell ref="C119:E119"/>
    <mergeCell ref="C120:E120"/>
    <mergeCell ref="C121:E121"/>
    <mergeCell ref="C122:E122"/>
    <mergeCell ref="C125:E125"/>
    <mergeCell ref="C104:E104"/>
    <mergeCell ref="B98:E98"/>
    <mergeCell ref="C99:E99"/>
    <mergeCell ref="C100:E100"/>
    <mergeCell ref="C117:E117"/>
    <mergeCell ref="B118:E118"/>
    <mergeCell ref="C113:E113"/>
    <mergeCell ref="C114:E114"/>
    <mergeCell ref="C111:E111"/>
    <mergeCell ref="C112:E112"/>
    <mergeCell ref="C149:E149"/>
    <mergeCell ref="C19:E19"/>
    <mergeCell ref="B22:E22"/>
    <mergeCell ref="C26:E26"/>
    <mergeCell ref="C27:E27"/>
    <mergeCell ref="C40:E40"/>
    <mergeCell ref="C41:E41"/>
    <mergeCell ref="A3:I3"/>
    <mergeCell ref="B6:E6"/>
    <mergeCell ref="B17:E17"/>
    <mergeCell ref="B8:E8"/>
    <mergeCell ref="C10:E10"/>
    <mergeCell ref="C12:E12"/>
    <mergeCell ref="C11:E11"/>
    <mergeCell ref="B14:E14"/>
    <mergeCell ref="C15:E15"/>
    <mergeCell ref="C9:E9"/>
    <mergeCell ref="C29:E29"/>
    <mergeCell ref="C24:E24"/>
    <mergeCell ref="C23:E23"/>
    <mergeCell ref="C87:E87"/>
    <mergeCell ref="C90:E90"/>
    <mergeCell ref="C61:E61"/>
    <mergeCell ref="C53:E53"/>
    <mergeCell ref="C36:E36"/>
    <mergeCell ref="B38:E38"/>
    <mergeCell ref="C39:E39"/>
    <mergeCell ref="C44:E44"/>
    <mergeCell ref="C46:E46"/>
    <mergeCell ref="C47:E47"/>
    <mergeCell ref="C48:E48"/>
    <mergeCell ref="C49:E49"/>
    <mergeCell ref="C52:E52"/>
    <mergeCell ref="C73:E73"/>
    <mergeCell ref="C84:E84"/>
    <mergeCell ref="C28:E28"/>
    <mergeCell ref="C34:E34"/>
    <mergeCell ref="C74:E74"/>
    <mergeCell ref="B31:E31"/>
    <mergeCell ref="C33:E33"/>
    <mergeCell ref="C35:E35"/>
    <mergeCell ref="C80:E80"/>
    <mergeCell ref="C76:E76"/>
    <mergeCell ref="C77:E77"/>
    <mergeCell ref="C18:E18"/>
    <mergeCell ref="C20:E20"/>
    <mergeCell ref="B83:E83"/>
    <mergeCell ref="C88:E88"/>
    <mergeCell ref="C105:E105"/>
    <mergeCell ref="C106:E106"/>
    <mergeCell ref="C25:E25"/>
    <mergeCell ref="C32:E32"/>
    <mergeCell ref="C43:E43"/>
    <mergeCell ref="C62:E62"/>
    <mergeCell ref="C63:E63"/>
    <mergeCell ref="C64:E64"/>
    <mergeCell ref="C65:E65"/>
    <mergeCell ref="C66:E66"/>
    <mergeCell ref="C67:E67"/>
    <mergeCell ref="C69:E69"/>
    <mergeCell ref="C70:E70"/>
    <mergeCell ref="C71:E71"/>
    <mergeCell ref="C72:E72"/>
    <mergeCell ref="C51:E51"/>
    <mergeCell ref="C42:E42"/>
    <mergeCell ref="C134:E134"/>
    <mergeCell ref="C135:E135"/>
    <mergeCell ref="C136:E136"/>
    <mergeCell ref="C138:E138"/>
    <mergeCell ref="C137:E137"/>
    <mergeCell ref="C142:E142"/>
    <mergeCell ref="B174:G174"/>
    <mergeCell ref="C178:E178"/>
    <mergeCell ref="C158:E158"/>
    <mergeCell ref="B152:E152"/>
    <mergeCell ref="C153:E153"/>
    <mergeCell ref="C154:E154"/>
    <mergeCell ref="C155:E155"/>
    <mergeCell ref="C179:E179"/>
    <mergeCell ref="C180:E180"/>
    <mergeCell ref="C182:E182"/>
    <mergeCell ref="C161:E161"/>
    <mergeCell ref="B163:E163"/>
    <mergeCell ref="C164:E164"/>
    <mergeCell ref="C165:E165"/>
    <mergeCell ref="C166:E166"/>
    <mergeCell ref="B168:E168"/>
    <mergeCell ref="C169:E169"/>
    <mergeCell ref="C170:E170"/>
    <mergeCell ref="C172:E172"/>
    <mergeCell ref="C171:E171"/>
    <mergeCell ref="C176:E176"/>
    <mergeCell ref="C177:E177"/>
    <mergeCell ref="C181:E181"/>
    <mergeCell ref="C183:E183"/>
    <mergeCell ref="C187:E187"/>
    <mergeCell ref="C190:E190"/>
    <mergeCell ref="C188:E188"/>
    <mergeCell ref="C189:E189"/>
    <mergeCell ref="C194:E194"/>
    <mergeCell ref="C195:E195"/>
    <mergeCell ref="C196:E196"/>
    <mergeCell ref="C206:E206"/>
    <mergeCell ref="C197:E197"/>
    <mergeCell ref="C198:E198"/>
    <mergeCell ref="C199:E199"/>
    <mergeCell ref="C200:E200"/>
    <mergeCell ref="C204:E204"/>
    <mergeCell ref="C205:E205"/>
    <mergeCell ref="C185:E185"/>
    <mergeCell ref="C186:E186"/>
    <mergeCell ref="C245:E245"/>
    <mergeCell ref="C246:E246"/>
    <mergeCell ref="C230:E230"/>
    <mergeCell ref="C231:E231"/>
    <mergeCell ref="C232:E232"/>
    <mergeCell ref="B234:I234"/>
    <mergeCell ref="C237:E237"/>
    <mergeCell ref="C260:E260"/>
    <mergeCell ref="C261:E261"/>
    <mergeCell ref="C264:E264"/>
    <mergeCell ref="C265:E265"/>
    <mergeCell ref="C266:E266"/>
    <mergeCell ref="B263:G263"/>
    <mergeCell ref="B268:G268"/>
    <mergeCell ref="C247:E247"/>
    <mergeCell ref="C248:E248"/>
    <mergeCell ref="C249:E249"/>
    <mergeCell ref="C250:E250"/>
    <mergeCell ref="C251:E251"/>
    <mergeCell ref="C252:E252"/>
    <mergeCell ref="C255:E255"/>
    <mergeCell ref="C256:E256"/>
    <mergeCell ref="C257:E257"/>
    <mergeCell ref="C283:E283"/>
    <mergeCell ref="C282:E282"/>
    <mergeCell ref="C286:E286"/>
    <mergeCell ref="C287:E287"/>
    <mergeCell ref="C288:E288"/>
    <mergeCell ref="C289:E289"/>
    <mergeCell ref="C290:E290"/>
    <mergeCell ref="C291:E291"/>
    <mergeCell ref="C269:E269"/>
    <mergeCell ref="C270:E270"/>
    <mergeCell ref="C272:E272"/>
    <mergeCell ref="C271:E271"/>
    <mergeCell ref="B274:G274"/>
    <mergeCell ref="C276:E276"/>
    <mergeCell ref="C277:E277"/>
    <mergeCell ref="C278:E278"/>
    <mergeCell ref="C281:E281"/>
    <mergeCell ref="C279:E279"/>
    <mergeCell ref="C280:E280"/>
    <mergeCell ref="C314:E314"/>
    <mergeCell ref="C315:E315"/>
    <mergeCell ref="C310:E310"/>
    <mergeCell ref="C311:E311"/>
    <mergeCell ref="B313:G313"/>
    <mergeCell ref="C316:E316"/>
    <mergeCell ref="C319:E319"/>
    <mergeCell ref="C292:E292"/>
    <mergeCell ref="C295:E295"/>
    <mergeCell ref="C296:E296"/>
    <mergeCell ref="C297:E297"/>
    <mergeCell ref="B302:G302"/>
    <mergeCell ref="C304:E304"/>
    <mergeCell ref="C305:E305"/>
    <mergeCell ref="C306:E306"/>
    <mergeCell ref="B308:G308"/>
    <mergeCell ref="C298:E298"/>
    <mergeCell ref="C299:E299"/>
    <mergeCell ref="B318:I318"/>
    <mergeCell ref="C333:E333"/>
    <mergeCell ref="C334:E334"/>
    <mergeCell ref="C335:E335"/>
    <mergeCell ref="C336:E336"/>
    <mergeCell ref="C337:E337"/>
    <mergeCell ref="C339:E339"/>
    <mergeCell ref="C338:E338"/>
    <mergeCell ref="C342:E342"/>
    <mergeCell ref="C320:E320"/>
    <mergeCell ref="C321:E321"/>
    <mergeCell ref="B323:I323"/>
    <mergeCell ref="C325:E325"/>
    <mergeCell ref="C327:E327"/>
    <mergeCell ref="C328:E328"/>
    <mergeCell ref="C329:E329"/>
    <mergeCell ref="C330:E330"/>
    <mergeCell ref="C326:E326"/>
    <mergeCell ref="C361:E361"/>
    <mergeCell ref="C362:E362"/>
    <mergeCell ref="C363:E363"/>
    <mergeCell ref="C343:E343"/>
    <mergeCell ref="C344:E344"/>
    <mergeCell ref="C345:E345"/>
    <mergeCell ref="C346:E346"/>
    <mergeCell ref="B348:I348"/>
    <mergeCell ref="C350:E350"/>
    <mergeCell ref="C351:E351"/>
    <mergeCell ref="C352:E352"/>
    <mergeCell ref="C353:E353"/>
    <mergeCell ref="C354:E354"/>
    <mergeCell ref="C356:E356"/>
    <mergeCell ref="C355:E355"/>
    <mergeCell ref="C359:E359"/>
    <mergeCell ref="C360:E360"/>
    <mergeCell ref="C382:E382"/>
    <mergeCell ref="C383:E383"/>
    <mergeCell ref="C380:E380"/>
    <mergeCell ref="C381:E381"/>
    <mergeCell ref="C376:E376"/>
    <mergeCell ref="C377:E377"/>
    <mergeCell ref="C378:E378"/>
    <mergeCell ref="C379:E379"/>
    <mergeCell ref="C364:E364"/>
    <mergeCell ref="C366:E366"/>
    <mergeCell ref="C365:E365"/>
    <mergeCell ref="B368:G368"/>
    <mergeCell ref="C370:E370"/>
    <mergeCell ref="C371:E371"/>
    <mergeCell ref="C372:E372"/>
    <mergeCell ref="B374:G374"/>
    <mergeCell ref="C375:E375"/>
  </mergeCells>
  <phoneticPr fontId="2"/>
  <pageMargins left="0.70866141732283472" right="0.70866141732283472" top="0.74803149606299213" bottom="0.74803149606299213" header="0.31496062992125984" footer="0.31496062992125984"/>
  <pageSetup paperSize="9" scale="71"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view="pageBreakPreview" zoomScale="90" zoomScaleNormal="80" zoomScaleSheetLayoutView="90" workbookViewId="0">
      <selection activeCell="C8" sqref="C8"/>
    </sheetView>
  </sheetViews>
  <sheetFormatPr defaultColWidth="9" defaultRowHeight="13.8"/>
  <cols>
    <col min="1" max="1" width="3.69921875" customWidth="1"/>
    <col min="2" max="2" width="36.296875" customWidth="1"/>
    <col min="3" max="3" width="49.19921875" customWidth="1"/>
  </cols>
  <sheetData>
    <row r="1" spans="1:3" ht="18" customHeight="1">
      <c r="C1" s="49" t="str">
        <f>'MPS(input)'!K1</f>
        <v>Monitoring Spreadsheet: JCM_TH_TVER-09-01_ver01.0</v>
      </c>
    </row>
    <row r="2" spans="1:3" ht="18" customHeight="1">
      <c r="C2" s="49" t="str">
        <f>'MPS(input)'!K2</f>
        <v>Reference Number:</v>
      </c>
    </row>
    <row r="3" spans="1:3" ht="24.75" customHeight="1">
      <c r="A3" s="138" t="s">
        <v>54</v>
      </c>
      <c r="B3" s="138"/>
      <c r="C3" s="138"/>
    </row>
    <row r="5" spans="1:3" ht="21" customHeight="1">
      <c r="B5" s="48" t="s">
        <v>55</v>
      </c>
      <c r="C5" s="48" t="s">
        <v>56</v>
      </c>
    </row>
    <row r="6" spans="1:3" ht="54.75" customHeight="1">
      <c r="B6" s="47"/>
      <c r="C6" s="47"/>
    </row>
    <row r="7" spans="1:3" ht="54.75" customHeight="1">
      <c r="B7" s="47"/>
      <c r="C7" s="47"/>
    </row>
    <row r="8" spans="1:3" ht="54.75" customHeight="1">
      <c r="B8" s="47"/>
      <c r="C8" s="47"/>
    </row>
    <row r="9" spans="1:3" ht="54.75" customHeight="1">
      <c r="B9" s="47"/>
      <c r="C9" s="47"/>
    </row>
    <row r="10" spans="1:3" ht="54.75" customHeight="1">
      <c r="B10" s="47"/>
      <c r="C10" s="47"/>
    </row>
    <row r="11" spans="1:3" ht="54.75" customHeight="1">
      <c r="B11" s="47"/>
      <c r="C11" s="47"/>
    </row>
    <row r="12" spans="1:3" ht="54.75" customHeight="1">
      <c r="B12" s="47"/>
      <c r="C12" s="47"/>
    </row>
  </sheetData>
  <sheetProtection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CBC1C-5A07-4595-89F0-FF5F12F19481}">
  <sheetPr>
    <tabColor theme="9" tint="-0.249977111117893"/>
    <pageSetUpPr fitToPage="1"/>
  </sheetPr>
  <dimension ref="A1:K83"/>
  <sheetViews>
    <sheetView showGridLines="0" tabSelected="1" view="pageBreakPreview" topLeftCell="A62" zoomScaleNormal="60" zoomScaleSheetLayoutView="100" workbookViewId="0">
      <selection activeCell="H65" sqref="H65"/>
    </sheetView>
  </sheetViews>
  <sheetFormatPr defaultColWidth="9" defaultRowHeight="13.8"/>
  <cols>
    <col min="1" max="1" width="2.69921875" style="1" customWidth="1"/>
    <col min="2" max="2" width="12.796875" style="1" customWidth="1"/>
    <col min="3" max="3" width="16.5" style="1" customWidth="1"/>
    <col min="4" max="4" width="28.19921875" style="1" customWidth="1"/>
    <col min="5" max="5" width="12.59765625" style="1" bestFit="1" customWidth="1"/>
    <col min="6" max="6" width="14.8984375" style="1" customWidth="1"/>
    <col min="7" max="7" width="11.69921875" style="1" customWidth="1"/>
    <col min="8" max="8" width="36.296875" style="1" customWidth="1"/>
    <col min="9" max="9" width="63.19921875" style="1" customWidth="1"/>
    <col min="10" max="10" width="12.69921875" style="1" customWidth="1"/>
    <col min="11" max="11" width="11.69921875" style="1" customWidth="1"/>
    <col min="12" max="16384" width="9" style="1"/>
  </cols>
  <sheetData>
    <row r="1" spans="1:11" ht="18" customHeight="1">
      <c r="K1" s="9" t="str">
        <f>'MPS(calc_process)'!I1</f>
        <v>Monitoring Spreadsheet: JCM_TH_TVER-09-01_ver01.0</v>
      </c>
    </row>
    <row r="2" spans="1:11" ht="18" customHeight="1">
      <c r="K2" s="9" t="str">
        <f>'MPS(calc_process)'!I2</f>
        <v>Reference Number:</v>
      </c>
    </row>
    <row r="3" spans="1:11" ht="27.75" customHeight="1">
      <c r="A3" s="18" t="s">
        <v>49</v>
      </c>
      <c r="B3" s="10"/>
      <c r="C3" s="10"/>
      <c r="D3" s="10"/>
      <c r="E3" s="10"/>
      <c r="F3" s="10"/>
      <c r="G3" s="10"/>
      <c r="H3" s="10"/>
      <c r="I3" s="10"/>
      <c r="J3" s="10"/>
      <c r="K3" s="11"/>
    </row>
    <row r="5" spans="1:11" ht="15" customHeight="1">
      <c r="A5" s="3" t="s">
        <v>80</v>
      </c>
      <c r="B5" s="3"/>
    </row>
    <row r="6" spans="1:11" ht="15" customHeight="1">
      <c r="A6" s="3"/>
      <c r="B6" s="3" t="s">
        <v>505</v>
      </c>
    </row>
    <row r="7" spans="1:11" ht="15" customHeight="1">
      <c r="A7" s="3"/>
      <c r="B7" s="20" t="s">
        <v>10</v>
      </c>
      <c r="C7" s="20" t="s">
        <v>11</v>
      </c>
      <c r="D7" s="20" t="s">
        <v>12</v>
      </c>
      <c r="E7" s="20" t="s">
        <v>13</v>
      </c>
      <c r="F7" s="20" t="s">
        <v>14</v>
      </c>
      <c r="G7" s="20" t="s">
        <v>15</v>
      </c>
      <c r="H7" s="20" t="s">
        <v>16</v>
      </c>
      <c r="I7" s="20" t="s">
        <v>17</v>
      </c>
      <c r="J7" s="20" t="s">
        <v>18</v>
      </c>
      <c r="K7" s="20" t="s">
        <v>19</v>
      </c>
    </row>
    <row r="8" spans="1:11" s="6" customFormat="1" ht="34.5" customHeight="1">
      <c r="B8" s="20" t="s">
        <v>20</v>
      </c>
      <c r="C8" s="20" t="s">
        <v>21</v>
      </c>
      <c r="D8" s="20" t="s">
        <v>22</v>
      </c>
      <c r="E8" s="20" t="s">
        <v>23</v>
      </c>
      <c r="F8" s="20" t="s">
        <v>1</v>
      </c>
      <c r="G8" s="20" t="s">
        <v>25</v>
      </c>
      <c r="H8" s="20" t="s">
        <v>26</v>
      </c>
      <c r="I8" s="20" t="s">
        <v>27</v>
      </c>
      <c r="J8" s="20" t="s">
        <v>28</v>
      </c>
      <c r="K8" s="20" t="s">
        <v>29</v>
      </c>
    </row>
    <row r="9" spans="1:11" s="6" customFormat="1" ht="34.5" customHeight="1">
      <c r="B9" s="20"/>
      <c r="C9" s="20"/>
      <c r="D9" s="20"/>
      <c r="E9" s="20"/>
      <c r="F9" s="20"/>
      <c r="G9" s="20"/>
      <c r="H9" s="20"/>
      <c r="I9" s="20"/>
      <c r="J9" s="20"/>
      <c r="K9" s="20"/>
    </row>
    <row r="10" spans="1:11" ht="91.8" customHeight="1">
      <c r="B10" s="21" t="s">
        <v>35</v>
      </c>
      <c r="C10" s="22" t="s">
        <v>142</v>
      </c>
      <c r="D10" s="23" t="s">
        <v>143</v>
      </c>
      <c r="E10" s="32" t="e">
        <f>'MRS(calc_process) '!G59</f>
        <v>#DIV/0!</v>
      </c>
      <c r="F10" s="22" t="s">
        <v>133</v>
      </c>
      <c r="G10" s="71" t="s">
        <v>33</v>
      </c>
      <c r="H10" s="71" t="s">
        <v>144</v>
      </c>
      <c r="I10" s="72" t="s">
        <v>145</v>
      </c>
      <c r="J10" s="71" t="s">
        <v>51</v>
      </c>
      <c r="K10" s="71" t="s">
        <v>51</v>
      </c>
    </row>
    <row r="11" spans="1:11" ht="81" customHeight="1">
      <c r="B11" s="67" t="s">
        <v>74</v>
      </c>
      <c r="C11" s="22" t="s">
        <v>149</v>
      </c>
      <c r="D11" s="23" t="s">
        <v>147</v>
      </c>
      <c r="E11" s="32" t="e">
        <f>AVERAGE('MRS(input_separate)'!B6:B17)</f>
        <v>#DIV/0!</v>
      </c>
      <c r="F11" s="22" t="s">
        <v>146</v>
      </c>
      <c r="G11" s="71" t="s">
        <v>82</v>
      </c>
      <c r="H11" s="71" t="s">
        <v>144</v>
      </c>
      <c r="I11" s="72" t="s">
        <v>148</v>
      </c>
      <c r="J11" s="71" t="s">
        <v>51</v>
      </c>
      <c r="K11" s="71" t="s">
        <v>51</v>
      </c>
    </row>
    <row r="12" spans="1:11" ht="253.8" customHeight="1">
      <c r="B12" s="21" t="s">
        <v>81</v>
      </c>
      <c r="C12" s="22" t="s">
        <v>769</v>
      </c>
      <c r="D12" s="23" t="s">
        <v>770</v>
      </c>
      <c r="E12" s="32" t="e">
        <f>AVERAGE('MRS(input_separate)'!C6:C17)</f>
        <v>#DIV/0!</v>
      </c>
      <c r="F12" s="22" t="s">
        <v>133</v>
      </c>
      <c r="G12" s="71" t="s">
        <v>33</v>
      </c>
      <c r="H12" s="94" t="s">
        <v>150</v>
      </c>
      <c r="I12" s="72" t="s">
        <v>151</v>
      </c>
      <c r="J12" s="71" t="s">
        <v>51</v>
      </c>
      <c r="K12" s="71" t="s">
        <v>51</v>
      </c>
    </row>
    <row r="13" spans="1:11" ht="253.8" customHeight="1">
      <c r="B13" s="21" t="s">
        <v>506</v>
      </c>
      <c r="C13" s="22" t="s">
        <v>771</v>
      </c>
      <c r="D13" s="23" t="s">
        <v>772</v>
      </c>
      <c r="E13" s="32" t="e">
        <f>AVERAGE('MRS(input_separate)'!D6:D17)</f>
        <v>#DIV/0!</v>
      </c>
      <c r="F13" s="22" t="s">
        <v>133</v>
      </c>
      <c r="G13" s="71" t="s">
        <v>33</v>
      </c>
      <c r="H13" s="94" t="s">
        <v>150</v>
      </c>
      <c r="I13" s="72" t="s">
        <v>151</v>
      </c>
      <c r="J13" s="71" t="s">
        <v>51</v>
      </c>
      <c r="K13" s="71" t="s">
        <v>51</v>
      </c>
    </row>
    <row r="14" spans="1:11" ht="82.2" customHeight="1">
      <c r="B14" s="21" t="s">
        <v>510</v>
      </c>
      <c r="C14" s="22" t="s">
        <v>507</v>
      </c>
      <c r="D14" s="23" t="s">
        <v>169</v>
      </c>
      <c r="E14" s="32" t="e">
        <f>'MRS(calc_process) '!G60</f>
        <v>#DIV/0!</v>
      </c>
      <c r="F14" s="22" t="s">
        <v>508</v>
      </c>
      <c r="G14" s="71" t="s">
        <v>33</v>
      </c>
      <c r="H14" s="94" t="s">
        <v>144</v>
      </c>
      <c r="I14" s="72" t="s">
        <v>509</v>
      </c>
      <c r="J14" s="71" t="s">
        <v>51</v>
      </c>
      <c r="K14" s="71" t="s">
        <v>51</v>
      </c>
    </row>
    <row r="15" spans="1:11" ht="82.2" customHeight="1">
      <c r="B15" s="21" t="s">
        <v>523</v>
      </c>
      <c r="C15" s="22" t="s">
        <v>511</v>
      </c>
      <c r="D15" s="23" t="s">
        <v>512</v>
      </c>
      <c r="E15" s="32" t="e">
        <f>AVERAGE('MRS(input_separate)'!E6:E17)</f>
        <v>#DIV/0!</v>
      </c>
      <c r="F15" s="22" t="s">
        <v>513</v>
      </c>
      <c r="G15" s="71" t="s">
        <v>33</v>
      </c>
      <c r="H15" s="94" t="s">
        <v>144</v>
      </c>
      <c r="I15" s="107" t="s">
        <v>514</v>
      </c>
      <c r="J15" s="71" t="s">
        <v>515</v>
      </c>
      <c r="K15" s="71" t="s">
        <v>51</v>
      </c>
    </row>
    <row r="16" spans="1:11" ht="82.2" customHeight="1">
      <c r="B16" s="21" t="s">
        <v>529</v>
      </c>
      <c r="C16" s="22" t="s">
        <v>516</v>
      </c>
      <c r="D16" s="23" t="s">
        <v>517</v>
      </c>
      <c r="E16" s="32" t="e">
        <f>AVERAGE('MRS(input_separate)'!F6:F17)</f>
        <v>#DIV/0!</v>
      </c>
      <c r="F16" s="22" t="s">
        <v>518</v>
      </c>
      <c r="G16" s="71" t="s">
        <v>520</v>
      </c>
      <c r="H16" s="94" t="s">
        <v>519</v>
      </c>
      <c r="I16" s="107" t="s">
        <v>521</v>
      </c>
      <c r="J16" s="71" t="s">
        <v>522</v>
      </c>
      <c r="K16" s="71" t="s">
        <v>51</v>
      </c>
    </row>
    <row r="17" spans="1:11" ht="15" customHeight="1">
      <c r="A17" s="3"/>
      <c r="B17" s="3" t="s">
        <v>776</v>
      </c>
    </row>
    <row r="18" spans="1:11" ht="97.2" customHeight="1">
      <c r="B18" s="21" t="s">
        <v>530</v>
      </c>
      <c r="C18" s="22" t="s">
        <v>670</v>
      </c>
      <c r="D18" s="23" t="s">
        <v>672</v>
      </c>
      <c r="E18" s="32" t="e">
        <f>AVERAGE('MRS(input_separate)'!G6:G17)</f>
        <v>#DIV/0!</v>
      </c>
      <c r="F18" s="21" t="s">
        <v>671</v>
      </c>
      <c r="G18" s="71" t="s">
        <v>620</v>
      </c>
      <c r="H18" s="107" t="s">
        <v>514</v>
      </c>
      <c r="I18" s="94" t="s">
        <v>673</v>
      </c>
      <c r="J18" s="71" t="s">
        <v>674</v>
      </c>
      <c r="K18" s="71" t="s">
        <v>675</v>
      </c>
    </row>
    <row r="19" spans="1:11" ht="42" customHeight="1">
      <c r="B19" s="66"/>
      <c r="D19" s="65"/>
      <c r="E19" s="84"/>
      <c r="F19" s="84"/>
      <c r="G19" s="84"/>
      <c r="H19" s="84"/>
      <c r="I19" s="84"/>
    </row>
    <row r="20" spans="1:11" ht="85.2" customHeight="1">
      <c r="B20" s="85"/>
      <c r="C20" s="6"/>
      <c r="D20" s="65"/>
      <c r="E20" s="84"/>
      <c r="F20" s="84"/>
      <c r="G20" s="84"/>
      <c r="H20" s="84"/>
      <c r="I20" s="84"/>
    </row>
    <row r="21" spans="1:11" ht="15" customHeight="1">
      <c r="A21" s="3" t="s">
        <v>92</v>
      </c>
      <c r="B21" s="3"/>
    </row>
    <row r="22" spans="1:11" ht="15" customHeight="1">
      <c r="A22" s="3"/>
      <c r="B22" s="20" t="s">
        <v>10</v>
      </c>
      <c r="C22" s="20" t="s">
        <v>11</v>
      </c>
      <c r="D22" s="20" t="s">
        <v>12</v>
      </c>
      <c r="E22" s="20" t="s">
        <v>13</v>
      </c>
      <c r="F22" s="20" t="s">
        <v>14</v>
      </c>
      <c r="G22" s="20" t="s">
        <v>15</v>
      </c>
      <c r="H22" s="20" t="s">
        <v>16</v>
      </c>
      <c r="I22" s="20" t="s">
        <v>17</v>
      </c>
      <c r="J22" s="20" t="s">
        <v>18</v>
      </c>
      <c r="K22" s="20" t="s">
        <v>19</v>
      </c>
    </row>
    <row r="23" spans="1:11" s="6" customFormat="1" ht="34.5" customHeight="1">
      <c r="B23" s="20" t="s">
        <v>20</v>
      </c>
      <c r="C23" s="20" t="s">
        <v>21</v>
      </c>
      <c r="D23" s="20" t="s">
        <v>22</v>
      </c>
      <c r="E23" s="20" t="s">
        <v>23</v>
      </c>
      <c r="F23" s="20" t="s">
        <v>1</v>
      </c>
      <c r="G23" s="20" t="s">
        <v>25</v>
      </c>
      <c r="H23" s="20" t="s">
        <v>26</v>
      </c>
      <c r="I23" s="20" t="s">
        <v>27</v>
      </c>
      <c r="J23" s="20" t="s">
        <v>28</v>
      </c>
      <c r="K23" s="20" t="s">
        <v>29</v>
      </c>
    </row>
    <row r="24" spans="1:11" s="6" customFormat="1" ht="34.5" customHeight="1">
      <c r="B24" s="20"/>
      <c r="C24" s="20"/>
      <c r="D24" s="20"/>
      <c r="E24" s="20"/>
      <c r="F24" s="20"/>
      <c r="G24" s="20"/>
      <c r="H24" s="20"/>
      <c r="I24" s="20"/>
      <c r="J24" s="20"/>
      <c r="K24" s="20"/>
    </row>
    <row r="25" spans="1:11" ht="15" customHeight="1">
      <c r="A25" s="3"/>
      <c r="B25" s="3" t="s">
        <v>505</v>
      </c>
    </row>
    <row r="26" spans="1:11" ht="82.2" customHeight="1">
      <c r="B26" s="21" t="s">
        <v>537</v>
      </c>
      <c r="C26" s="22" t="s">
        <v>777</v>
      </c>
      <c r="D26" s="23" t="s">
        <v>525</v>
      </c>
      <c r="E26" s="32" t="e">
        <f>AVERAGE('MRS(input_separate)'!H6:H17)</f>
        <v>#DIV/0!</v>
      </c>
      <c r="F26" s="22" t="s">
        <v>524</v>
      </c>
      <c r="G26" s="71" t="s">
        <v>82</v>
      </c>
      <c r="H26" s="94" t="s">
        <v>526</v>
      </c>
      <c r="I26" s="107" t="s">
        <v>521</v>
      </c>
      <c r="J26" s="71" t="s">
        <v>527</v>
      </c>
      <c r="K26" s="71" t="s">
        <v>528</v>
      </c>
    </row>
    <row r="27" spans="1:11" ht="82.2" customHeight="1">
      <c r="B27" s="21" t="s">
        <v>542</v>
      </c>
      <c r="C27" s="22" t="s">
        <v>531</v>
      </c>
      <c r="D27" s="23" t="s">
        <v>299</v>
      </c>
      <c r="E27" s="32" t="e">
        <f>AVERAGE('MRS(input_separate)'!I6:I17)</f>
        <v>#DIV/0!</v>
      </c>
      <c r="F27" s="22" t="s">
        <v>532</v>
      </c>
      <c r="G27" s="71" t="s">
        <v>533</v>
      </c>
      <c r="H27" s="94" t="s">
        <v>144</v>
      </c>
      <c r="I27" s="107" t="s">
        <v>534</v>
      </c>
      <c r="J27" s="71" t="s">
        <v>535</v>
      </c>
      <c r="K27" s="107" t="s">
        <v>536</v>
      </c>
    </row>
    <row r="28" spans="1:11" ht="124.2" customHeight="1">
      <c r="B28" s="21" t="s">
        <v>546</v>
      </c>
      <c r="C28" s="22" t="s">
        <v>538</v>
      </c>
      <c r="D28" s="23" t="s">
        <v>319</v>
      </c>
      <c r="E28" s="32" t="e">
        <f>AVERAGE('MRS(input_separate)'!J6:J17)</f>
        <v>#DIV/0!</v>
      </c>
      <c r="F28" s="22" t="s">
        <v>539</v>
      </c>
      <c r="G28" s="71" t="s">
        <v>533</v>
      </c>
      <c r="H28" s="94" t="s">
        <v>144</v>
      </c>
      <c r="I28" s="108" t="s">
        <v>540</v>
      </c>
      <c r="J28" s="71" t="s">
        <v>541</v>
      </c>
      <c r="K28" s="71" t="s">
        <v>51</v>
      </c>
    </row>
    <row r="29" spans="1:11" ht="124.2" customHeight="1">
      <c r="B29" s="21" t="s">
        <v>551</v>
      </c>
      <c r="C29" s="22" t="s">
        <v>543</v>
      </c>
      <c r="D29" s="23" t="s">
        <v>548</v>
      </c>
      <c r="E29" s="32" t="e">
        <f>AVERAGE('MRS(input_separate)'!K6:K17)</f>
        <v>#DIV/0!</v>
      </c>
      <c r="F29" s="22" t="s">
        <v>544</v>
      </c>
      <c r="G29" s="71" t="s">
        <v>533</v>
      </c>
      <c r="H29" s="94" t="s">
        <v>144</v>
      </c>
      <c r="I29" s="107" t="s">
        <v>514</v>
      </c>
      <c r="J29" s="71" t="s">
        <v>545</v>
      </c>
      <c r="K29" s="71" t="s">
        <v>51</v>
      </c>
    </row>
    <row r="30" spans="1:11" ht="83.4" customHeight="1">
      <c r="B30" s="21" t="s">
        <v>555</v>
      </c>
      <c r="C30" s="22" t="s">
        <v>547</v>
      </c>
      <c r="D30" s="23" t="s">
        <v>549</v>
      </c>
      <c r="E30" s="32" t="e">
        <f>AVERAGE('MRS(input_separate)'!L6:L17)</f>
        <v>#DIV/0!</v>
      </c>
      <c r="F30" s="22" t="s">
        <v>544</v>
      </c>
      <c r="G30" s="71" t="s">
        <v>533</v>
      </c>
      <c r="H30" s="94" t="s">
        <v>144</v>
      </c>
      <c r="I30" s="107" t="s">
        <v>514</v>
      </c>
      <c r="J30" s="71" t="s">
        <v>545</v>
      </c>
      <c r="K30" s="71" t="s">
        <v>550</v>
      </c>
    </row>
    <row r="31" spans="1:11" ht="86.4" customHeight="1">
      <c r="B31" s="21" t="s">
        <v>560</v>
      </c>
      <c r="C31" s="22" t="s">
        <v>552</v>
      </c>
      <c r="D31" s="23" t="s">
        <v>554</v>
      </c>
      <c r="E31" s="32" t="e">
        <f>AVERAGE('MRS(input_separate)'!M6:M17)</f>
        <v>#DIV/0!</v>
      </c>
      <c r="F31" s="22" t="s">
        <v>553</v>
      </c>
      <c r="G31" s="71" t="s">
        <v>533</v>
      </c>
      <c r="H31" s="94" t="s">
        <v>144</v>
      </c>
      <c r="I31" s="107" t="s">
        <v>514</v>
      </c>
      <c r="J31" s="71" t="s">
        <v>545</v>
      </c>
      <c r="K31" s="71" t="s">
        <v>51</v>
      </c>
    </row>
    <row r="32" spans="1:11" ht="86.4" customHeight="1">
      <c r="B32" s="21" t="s">
        <v>564</v>
      </c>
      <c r="C32" s="22" t="s">
        <v>556</v>
      </c>
      <c r="D32" s="23" t="s">
        <v>490</v>
      </c>
      <c r="E32" s="32" t="e">
        <f>AVERAGE('MRS(input_separate)'!N6:N17)</f>
        <v>#DIV/0!</v>
      </c>
      <c r="F32" s="22" t="s">
        <v>557</v>
      </c>
      <c r="G32" s="71" t="s">
        <v>533</v>
      </c>
      <c r="H32" s="94" t="s">
        <v>144</v>
      </c>
      <c r="I32" s="107" t="s">
        <v>558</v>
      </c>
      <c r="J32" s="71" t="s">
        <v>559</v>
      </c>
      <c r="K32" s="71" t="s">
        <v>51</v>
      </c>
    </row>
    <row r="33" spans="1:11" ht="64.8" customHeight="1">
      <c r="B33" s="21" t="s">
        <v>570</v>
      </c>
      <c r="C33" s="22" t="s">
        <v>561</v>
      </c>
      <c r="D33" s="23" t="s">
        <v>562</v>
      </c>
      <c r="E33" s="32" t="e">
        <f>AVERAGE('MRS(input_separate)'!O6:O17)</f>
        <v>#DIV/0!</v>
      </c>
      <c r="F33" s="22" t="s">
        <v>557</v>
      </c>
      <c r="G33" s="71" t="s">
        <v>533</v>
      </c>
      <c r="H33" s="94" t="s">
        <v>144</v>
      </c>
      <c r="I33" s="107" t="s">
        <v>563</v>
      </c>
      <c r="J33" s="71" t="s">
        <v>527</v>
      </c>
      <c r="K33" s="71" t="s">
        <v>51</v>
      </c>
    </row>
    <row r="34" spans="1:11" ht="64.8" customHeight="1">
      <c r="B34" s="21" t="s">
        <v>576</v>
      </c>
      <c r="C34" s="22" t="s">
        <v>565</v>
      </c>
      <c r="D34" s="23" t="s">
        <v>344</v>
      </c>
      <c r="E34" s="32" t="e">
        <f>AVERAGE('MRS(input_separate)'!P6:P17)</f>
        <v>#DIV/0!</v>
      </c>
      <c r="F34" s="22" t="s">
        <v>566</v>
      </c>
      <c r="G34" s="71" t="s">
        <v>533</v>
      </c>
      <c r="H34" s="94" t="s">
        <v>144</v>
      </c>
      <c r="I34" s="107" t="s">
        <v>567</v>
      </c>
      <c r="J34" s="71" t="s">
        <v>568</v>
      </c>
      <c r="K34" s="71" t="s">
        <v>569</v>
      </c>
    </row>
    <row r="35" spans="1:11" ht="64.8" customHeight="1">
      <c r="B35" s="21" t="s">
        <v>584</v>
      </c>
      <c r="C35" s="22" t="s">
        <v>571</v>
      </c>
      <c r="D35" s="23" t="s">
        <v>347</v>
      </c>
      <c r="E35" s="32" t="e">
        <f>AVERAGE('MRS(input_separate)'!Q6:Q17)</f>
        <v>#DIV/0!</v>
      </c>
      <c r="F35" s="22" t="s">
        <v>572</v>
      </c>
      <c r="G35" s="71" t="s">
        <v>533</v>
      </c>
      <c r="H35" s="94" t="s">
        <v>144</v>
      </c>
      <c r="I35" s="107" t="s">
        <v>573</v>
      </c>
      <c r="J35" s="71" t="s">
        <v>574</v>
      </c>
      <c r="K35" s="71" t="s">
        <v>575</v>
      </c>
    </row>
    <row r="36" spans="1:11" ht="295.8" customHeight="1">
      <c r="B36" s="21" t="s">
        <v>590</v>
      </c>
      <c r="C36" s="22" t="s">
        <v>577</v>
      </c>
      <c r="D36" s="23" t="s">
        <v>578</v>
      </c>
      <c r="E36" s="32" t="e">
        <f>AVERAGE('MRS(input_separate)'!R6:R17)</f>
        <v>#DIV/0!</v>
      </c>
      <c r="F36" s="22" t="s">
        <v>579</v>
      </c>
      <c r="G36" s="71" t="s">
        <v>533</v>
      </c>
      <c r="H36" s="109" t="s">
        <v>580</v>
      </c>
      <c r="I36" s="107" t="s">
        <v>581</v>
      </c>
      <c r="J36" s="71" t="s">
        <v>582</v>
      </c>
      <c r="K36" s="71" t="s">
        <v>583</v>
      </c>
    </row>
    <row r="37" spans="1:11" ht="110.4" customHeight="1">
      <c r="B37" s="21" t="s">
        <v>596</v>
      </c>
      <c r="C37" s="22" t="s">
        <v>585</v>
      </c>
      <c r="D37" s="23" t="s">
        <v>586</v>
      </c>
      <c r="E37" s="32" t="e">
        <f>AVERAGE('MRS(input_separate)'!S6:S17)</f>
        <v>#DIV/0!</v>
      </c>
      <c r="F37" s="22" t="s">
        <v>587</v>
      </c>
      <c r="G37" s="71" t="s">
        <v>533</v>
      </c>
      <c r="H37" s="94" t="s">
        <v>144</v>
      </c>
      <c r="I37" s="107" t="s">
        <v>588</v>
      </c>
      <c r="J37" s="71" t="s">
        <v>589</v>
      </c>
      <c r="K37" s="71" t="s">
        <v>583</v>
      </c>
    </row>
    <row r="38" spans="1:11" ht="110.4" customHeight="1">
      <c r="B38" s="21" t="s">
        <v>600</v>
      </c>
      <c r="C38" s="22" t="s">
        <v>591</v>
      </c>
      <c r="D38" s="23" t="s">
        <v>592</v>
      </c>
      <c r="E38" s="32" t="e">
        <f>AVERAGE('MRS(input_separate)'!T6:T17)</f>
        <v>#DIV/0!</v>
      </c>
      <c r="F38" s="22" t="s">
        <v>593</v>
      </c>
      <c r="G38" s="71" t="s">
        <v>82</v>
      </c>
      <c r="H38" s="94" t="s">
        <v>594</v>
      </c>
      <c r="I38" s="108" t="s">
        <v>595</v>
      </c>
      <c r="J38" s="71" t="s">
        <v>51</v>
      </c>
      <c r="K38" s="71" t="s">
        <v>51</v>
      </c>
    </row>
    <row r="39" spans="1:11" ht="110.4" customHeight="1">
      <c r="B39" s="21" t="s">
        <v>606</v>
      </c>
      <c r="C39" s="22" t="s">
        <v>597</v>
      </c>
      <c r="D39" s="23" t="s">
        <v>684</v>
      </c>
      <c r="E39" s="32" t="e">
        <f>AVERAGE('MRS(input_separate)'!U6:U17)</f>
        <v>#DIV/0!</v>
      </c>
      <c r="F39" s="22" t="s">
        <v>598</v>
      </c>
      <c r="G39" s="71" t="s">
        <v>82</v>
      </c>
      <c r="H39" s="94" t="s">
        <v>594</v>
      </c>
      <c r="I39" s="108" t="s">
        <v>599</v>
      </c>
      <c r="J39" s="71" t="s">
        <v>51</v>
      </c>
      <c r="K39" s="71" t="s">
        <v>51</v>
      </c>
    </row>
    <row r="40" spans="1:11" ht="15" customHeight="1">
      <c r="A40" s="3"/>
      <c r="B40" s="3" t="s">
        <v>601</v>
      </c>
    </row>
    <row r="41" spans="1:11" ht="110.4" customHeight="1">
      <c r="B41" s="21" t="s">
        <v>612</v>
      </c>
      <c r="C41" s="22" t="s">
        <v>602</v>
      </c>
      <c r="D41" s="23" t="s">
        <v>603</v>
      </c>
      <c r="E41" s="32" t="e">
        <f>AVERAGE('MRS(input_separate)'!V6:V17)</f>
        <v>#DIV/0!</v>
      </c>
      <c r="F41" s="22" t="s">
        <v>422</v>
      </c>
      <c r="G41" s="71" t="s">
        <v>533</v>
      </c>
      <c r="H41" s="94" t="s">
        <v>144</v>
      </c>
      <c r="I41" s="108" t="s">
        <v>604</v>
      </c>
      <c r="J41" s="71" t="s">
        <v>605</v>
      </c>
      <c r="K41" s="71" t="s">
        <v>51</v>
      </c>
    </row>
    <row r="42" spans="1:11" ht="110.4" customHeight="1">
      <c r="B42" s="21" t="s">
        <v>617</v>
      </c>
      <c r="C42" s="22" t="s">
        <v>607</v>
      </c>
      <c r="D42" s="23" t="s">
        <v>608</v>
      </c>
      <c r="E42" s="32" t="e">
        <f>AVERAGE('MRS(input_separate)'!W6:W17)</f>
        <v>#DIV/0!</v>
      </c>
      <c r="F42" s="21" t="s">
        <v>514</v>
      </c>
      <c r="G42" s="71" t="s">
        <v>520</v>
      </c>
      <c r="H42" s="94" t="s">
        <v>609</v>
      </c>
      <c r="I42" s="108" t="s">
        <v>610</v>
      </c>
      <c r="J42" s="71" t="s">
        <v>611</v>
      </c>
      <c r="K42" s="71" t="s">
        <v>51</v>
      </c>
    </row>
    <row r="43" spans="1:11" ht="110.4" customHeight="1">
      <c r="B43" s="21" t="s">
        <v>619</v>
      </c>
      <c r="C43" s="22" t="s">
        <v>613</v>
      </c>
      <c r="D43" s="23" t="s">
        <v>423</v>
      </c>
      <c r="E43" s="32" t="e">
        <f>AVERAGE('MRS(input_separate)'!X6:X17)</f>
        <v>#DIV/0!</v>
      </c>
      <c r="F43" s="21" t="s">
        <v>614</v>
      </c>
      <c r="G43" s="71" t="s">
        <v>615</v>
      </c>
      <c r="H43" s="94" t="s">
        <v>76</v>
      </c>
      <c r="I43" s="108" t="s">
        <v>616</v>
      </c>
      <c r="J43" s="71" t="s">
        <v>51</v>
      </c>
      <c r="K43" s="71" t="s">
        <v>51</v>
      </c>
    </row>
    <row r="44" spans="1:11" ht="15" customHeight="1">
      <c r="A44" s="3"/>
      <c r="B44" s="3" t="s">
        <v>618</v>
      </c>
    </row>
    <row r="45" spans="1:11" ht="135.6" customHeight="1">
      <c r="B45" s="21" t="s">
        <v>622</v>
      </c>
      <c r="C45" s="22" t="s">
        <v>623</v>
      </c>
      <c r="D45" s="23" t="s">
        <v>624</v>
      </c>
      <c r="E45" s="32">
        <f>SUM('MRS(input_separate)'!Y6:Y17)</f>
        <v>0</v>
      </c>
      <c r="F45" s="21" t="s">
        <v>214</v>
      </c>
      <c r="G45" s="71" t="s">
        <v>620</v>
      </c>
      <c r="H45" s="107" t="s">
        <v>514</v>
      </c>
      <c r="I45" s="94" t="s">
        <v>625</v>
      </c>
      <c r="J45" s="71" t="s">
        <v>621</v>
      </c>
      <c r="K45" s="71" t="s">
        <v>626</v>
      </c>
    </row>
    <row r="46" spans="1:11" ht="135.6" customHeight="1">
      <c r="B46" s="21" t="s">
        <v>627</v>
      </c>
      <c r="C46" s="22" t="s">
        <v>628</v>
      </c>
      <c r="D46" s="23" t="s">
        <v>629</v>
      </c>
      <c r="E46" s="32" t="e">
        <f>AVERAGE('MRS(input_separate)'!Z6:Z17)</f>
        <v>#DIV/0!</v>
      </c>
      <c r="F46" s="21" t="s">
        <v>214</v>
      </c>
      <c r="G46" s="71" t="s">
        <v>620</v>
      </c>
      <c r="H46" s="107" t="s">
        <v>514</v>
      </c>
      <c r="I46" s="94" t="s">
        <v>630</v>
      </c>
      <c r="J46" s="71" t="s">
        <v>631</v>
      </c>
      <c r="K46" s="71" t="s">
        <v>632</v>
      </c>
    </row>
    <row r="47" spans="1:11" ht="400.05" customHeight="1">
      <c r="B47" s="21" t="s">
        <v>633</v>
      </c>
      <c r="C47" s="22" t="s">
        <v>634</v>
      </c>
      <c r="D47" s="23" t="s">
        <v>635</v>
      </c>
      <c r="E47" s="32" t="e">
        <f>AVERAGE('MRS(input_separate)'!AA6:AA17)</f>
        <v>#DIV/0!</v>
      </c>
      <c r="F47" s="21" t="s">
        <v>636</v>
      </c>
      <c r="G47" s="71" t="s">
        <v>620</v>
      </c>
      <c r="H47" s="107" t="s">
        <v>514</v>
      </c>
      <c r="I47" s="94" t="s">
        <v>637</v>
      </c>
      <c r="J47" s="71" t="s">
        <v>638</v>
      </c>
      <c r="K47" s="71" t="s">
        <v>639</v>
      </c>
    </row>
    <row r="48" spans="1:11" ht="400.05" customHeight="1">
      <c r="B48" s="21" t="s">
        <v>640</v>
      </c>
      <c r="C48" s="22" t="s">
        <v>641</v>
      </c>
      <c r="D48" s="23" t="s">
        <v>635</v>
      </c>
      <c r="E48" s="32" t="e">
        <f>AVERAGE('MRS(input_separate)'!AB6:AB17)</f>
        <v>#DIV/0!</v>
      </c>
      <c r="F48" s="21" t="s">
        <v>642</v>
      </c>
      <c r="G48" s="71" t="s">
        <v>620</v>
      </c>
      <c r="H48" s="107" t="s">
        <v>514</v>
      </c>
      <c r="I48" s="94" t="s">
        <v>637</v>
      </c>
      <c r="J48" s="71" t="s">
        <v>638</v>
      </c>
      <c r="K48" s="71" t="s">
        <v>639</v>
      </c>
    </row>
    <row r="49" spans="1:11" ht="135.6" customHeight="1">
      <c r="B49" s="21" t="s">
        <v>643</v>
      </c>
      <c r="C49" s="22" t="s">
        <v>644</v>
      </c>
      <c r="D49" s="23" t="s">
        <v>645</v>
      </c>
      <c r="E49" s="32" t="e">
        <f>AVERAGE('MRS(input_separate)'!AC6:AC17)</f>
        <v>#DIV/0!</v>
      </c>
      <c r="F49" s="21" t="s">
        <v>146</v>
      </c>
      <c r="G49" s="71" t="s">
        <v>620</v>
      </c>
      <c r="H49" s="107" t="s">
        <v>514</v>
      </c>
      <c r="I49" s="94" t="s">
        <v>646</v>
      </c>
      <c r="J49" s="71" t="s">
        <v>647</v>
      </c>
      <c r="K49" s="71" t="s">
        <v>648</v>
      </c>
    </row>
    <row r="50" spans="1:11" ht="135.6" customHeight="1">
      <c r="B50" s="21" t="s">
        <v>649</v>
      </c>
      <c r="C50" s="22" t="s">
        <v>650</v>
      </c>
      <c r="D50" s="23" t="s">
        <v>645</v>
      </c>
      <c r="E50" s="32" t="e">
        <f>AVERAGE('MRS(input_separate)'!AD6:AD17)</f>
        <v>#DIV/0!</v>
      </c>
      <c r="F50" s="21" t="s">
        <v>146</v>
      </c>
      <c r="G50" s="71" t="s">
        <v>620</v>
      </c>
      <c r="H50" s="107" t="s">
        <v>514</v>
      </c>
      <c r="I50" s="94" t="s">
        <v>646</v>
      </c>
      <c r="J50" s="71" t="s">
        <v>647</v>
      </c>
      <c r="K50" s="71" t="s">
        <v>648</v>
      </c>
    </row>
    <row r="51" spans="1:11" ht="331.2">
      <c r="B51" s="21" t="s">
        <v>651</v>
      </c>
      <c r="C51" s="22" t="s">
        <v>652</v>
      </c>
      <c r="D51" s="23" t="s">
        <v>654</v>
      </c>
      <c r="E51" s="32" t="e">
        <f>AVERAGE('MRS(input_separate)'!AE6:AE17)</f>
        <v>#DIV/0!</v>
      </c>
      <c r="F51" s="21" t="s">
        <v>653</v>
      </c>
      <c r="G51" s="71" t="s">
        <v>620</v>
      </c>
      <c r="H51" s="107" t="s">
        <v>514</v>
      </c>
      <c r="I51" s="94" t="s">
        <v>655</v>
      </c>
      <c r="J51" s="71" t="s">
        <v>621</v>
      </c>
      <c r="K51" s="71" t="s">
        <v>656</v>
      </c>
    </row>
    <row r="52" spans="1:11" ht="135.6" customHeight="1">
      <c r="B52" s="21" t="s">
        <v>657</v>
      </c>
      <c r="C52" s="22" t="s">
        <v>658</v>
      </c>
      <c r="D52" s="23" t="s">
        <v>660</v>
      </c>
      <c r="E52" s="32" t="e">
        <f>AVERAGE('MRS(input_separate)'!AF6:AF17)</f>
        <v>#DIV/0!</v>
      </c>
      <c r="F52" s="21" t="s">
        <v>659</v>
      </c>
      <c r="G52" s="71" t="s">
        <v>620</v>
      </c>
      <c r="H52" s="107" t="s">
        <v>514</v>
      </c>
      <c r="I52" s="94" t="s">
        <v>661</v>
      </c>
      <c r="J52" s="71" t="s">
        <v>662</v>
      </c>
      <c r="K52" s="71" t="s">
        <v>663</v>
      </c>
    </row>
    <row r="53" spans="1:11" ht="135.6" customHeight="1">
      <c r="B53" s="21" t="s">
        <v>664</v>
      </c>
      <c r="C53" s="22" t="s">
        <v>650</v>
      </c>
      <c r="D53" s="23" t="s">
        <v>665</v>
      </c>
      <c r="E53" s="32" t="e">
        <f>AVERAGE('MRS(input_separate)'!AG6:AG17)</f>
        <v>#DIV/0!</v>
      </c>
      <c r="F53" s="21" t="s">
        <v>572</v>
      </c>
      <c r="G53" s="71" t="s">
        <v>620</v>
      </c>
      <c r="H53" s="107" t="s">
        <v>514</v>
      </c>
      <c r="I53" s="94" t="s">
        <v>666</v>
      </c>
      <c r="J53" s="71" t="s">
        <v>647</v>
      </c>
      <c r="K53" s="71" t="s">
        <v>667</v>
      </c>
    </row>
    <row r="54" spans="1:11" ht="42" customHeight="1">
      <c r="B54" s="66"/>
      <c r="D54" s="65"/>
      <c r="E54" s="65"/>
      <c r="F54" s="65"/>
      <c r="G54" s="65"/>
      <c r="H54" s="65"/>
      <c r="K54" s="1" t="s">
        <v>79</v>
      </c>
    </row>
    <row r="55" spans="1:11" ht="42" hidden="1" customHeight="1">
      <c r="B55" s="66"/>
      <c r="D55" s="65" t="s">
        <v>89</v>
      </c>
      <c r="E55" s="65" t="s">
        <v>78</v>
      </c>
      <c r="F55" s="65" t="s">
        <v>90</v>
      </c>
      <c r="G55" s="65"/>
      <c r="H55" s="65"/>
      <c r="K55" s="1" t="s">
        <v>79</v>
      </c>
    </row>
    <row r="56" spans="1:11" ht="15" customHeight="1">
      <c r="A56" s="3" t="s">
        <v>683</v>
      </c>
      <c r="B56" s="3"/>
    </row>
    <row r="57" spans="1:11" ht="15" customHeight="1">
      <c r="A57" s="3"/>
      <c r="B57" s="20" t="s">
        <v>10</v>
      </c>
      <c r="C57" s="20" t="s">
        <v>11</v>
      </c>
      <c r="D57" s="20" t="s">
        <v>12</v>
      </c>
      <c r="E57" s="20" t="s">
        <v>13</v>
      </c>
      <c r="F57" s="20" t="s">
        <v>14</v>
      </c>
      <c r="G57" s="20" t="s">
        <v>15</v>
      </c>
      <c r="H57" s="20" t="s">
        <v>16</v>
      </c>
      <c r="I57" s="20" t="s">
        <v>17</v>
      </c>
      <c r="J57" s="20" t="s">
        <v>18</v>
      </c>
      <c r="K57" s="20" t="s">
        <v>19</v>
      </c>
    </row>
    <row r="58" spans="1:11" s="6" customFormat="1" ht="34.5" customHeight="1">
      <c r="B58" s="20" t="s">
        <v>20</v>
      </c>
      <c r="C58" s="20" t="s">
        <v>21</v>
      </c>
      <c r="D58" s="20" t="s">
        <v>22</v>
      </c>
      <c r="E58" s="20" t="s">
        <v>23</v>
      </c>
      <c r="F58" s="20" t="s">
        <v>1</v>
      </c>
      <c r="G58" s="20" t="s">
        <v>25</v>
      </c>
      <c r="H58" s="20" t="s">
        <v>26</v>
      </c>
      <c r="I58" s="20" t="s">
        <v>27</v>
      </c>
      <c r="J58" s="20" t="s">
        <v>28</v>
      </c>
      <c r="K58" s="20" t="s">
        <v>29</v>
      </c>
    </row>
    <row r="59" spans="1:11" s="6" customFormat="1" ht="34.5" customHeight="1">
      <c r="B59" s="20"/>
      <c r="C59" s="20"/>
      <c r="D59" s="20"/>
      <c r="E59" s="20"/>
      <c r="F59" s="20"/>
      <c r="G59" s="20"/>
      <c r="H59" s="20"/>
      <c r="I59" s="20"/>
      <c r="J59" s="20"/>
      <c r="K59" s="20"/>
    </row>
    <row r="60" spans="1:11" ht="15" customHeight="1">
      <c r="A60" s="3"/>
      <c r="B60" s="3" t="s">
        <v>668</v>
      </c>
    </row>
    <row r="61" spans="1:11" ht="93" customHeight="1">
      <c r="B61" s="21" t="s">
        <v>669</v>
      </c>
      <c r="C61" s="22" t="s">
        <v>571</v>
      </c>
      <c r="D61" s="23" t="s">
        <v>677</v>
      </c>
      <c r="E61" s="32" t="e">
        <f>AVERAGE('MRS(input_separate)'!AH6:AH17)</f>
        <v>#DIV/0!</v>
      </c>
      <c r="F61" s="21" t="s">
        <v>572</v>
      </c>
      <c r="G61" s="71" t="s">
        <v>620</v>
      </c>
      <c r="H61" s="107" t="s">
        <v>514</v>
      </c>
      <c r="I61" s="94" t="s">
        <v>678</v>
      </c>
      <c r="J61" s="71" t="s">
        <v>574</v>
      </c>
      <c r="K61" s="71" t="s">
        <v>675</v>
      </c>
    </row>
    <row r="62" spans="1:11" ht="103.2" customHeight="1">
      <c r="B62" s="21" t="s">
        <v>676</v>
      </c>
      <c r="C62" s="22" t="s">
        <v>679</v>
      </c>
      <c r="D62" s="23" t="s">
        <v>457</v>
      </c>
      <c r="E62" s="32" t="e">
        <f>AVERAGE('MRS(input_separate)'!AI6:AI17)</f>
        <v>#DIV/0!</v>
      </c>
      <c r="F62" s="21" t="s">
        <v>566</v>
      </c>
      <c r="G62" s="71" t="s">
        <v>620</v>
      </c>
      <c r="H62" s="107" t="s">
        <v>514</v>
      </c>
      <c r="I62" s="94" t="s">
        <v>680</v>
      </c>
      <c r="J62" s="71" t="s">
        <v>681</v>
      </c>
      <c r="K62" s="71" t="s">
        <v>682</v>
      </c>
    </row>
    <row r="63" spans="1:11" ht="18.75" customHeight="1">
      <c r="A63" s="3" t="s">
        <v>77</v>
      </c>
      <c r="B63" s="3"/>
    </row>
    <row r="64" spans="1:11" ht="16.8" thickBot="1">
      <c r="B64" s="117" t="s">
        <v>48</v>
      </c>
      <c r="C64" s="117"/>
      <c r="D64" s="24" t="s">
        <v>1</v>
      </c>
    </row>
    <row r="65" spans="1:10" ht="16.8" thickBot="1">
      <c r="B65" s="118" t="e">
        <f>ROUNDDOWN('MRS(calc_process) '!G6, 0)</f>
        <v>#DIV/0!</v>
      </c>
      <c r="C65" s="119"/>
      <c r="D65" s="50" t="s">
        <v>58</v>
      </c>
    </row>
    <row r="66" spans="1:10" ht="20.25" customHeight="1">
      <c r="F66" s="7"/>
      <c r="G66" s="7"/>
    </row>
    <row r="67" spans="1:10" ht="14.25" customHeight="1">
      <c r="A67" s="3" t="s">
        <v>9</v>
      </c>
    </row>
    <row r="68" spans="1:10" ht="14.25" customHeight="1">
      <c r="B68" s="12" t="s">
        <v>31</v>
      </c>
      <c r="C68" s="116" t="s">
        <v>83</v>
      </c>
      <c r="D68" s="116"/>
      <c r="E68" s="116"/>
      <c r="F68" s="116"/>
      <c r="G68" s="116"/>
      <c r="H68" s="116"/>
      <c r="I68" s="116"/>
      <c r="J68" s="8"/>
    </row>
    <row r="69" spans="1:10" ht="14.25" customHeight="1">
      <c r="B69" s="12" t="s">
        <v>30</v>
      </c>
      <c r="C69" s="116" t="s">
        <v>32</v>
      </c>
      <c r="D69" s="116"/>
      <c r="E69" s="116"/>
      <c r="F69" s="116"/>
      <c r="G69" s="116"/>
      <c r="H69" s="116"/>
      <c r="I69" s="116"/>
      <c r="J69" s="8"/>
    </row>
    <row r="70" spans="1:10" ht="14.25" customHeight="1">
      <c r="B70" s="12" t="s">
        <v>33</v>
      </c>
      <c r="C70" s="116" t="s">
        <v>34</v>
      </c>
      <c r="D70" s="116"/>
      <c r="E70" s="116"/>
      <c r="F70" s="116"/>
      <c r="G70" s="116"/>
      <c r="H70" s="116"/>
      <c r="I70" s="116"/>
      <c r="J70" s="8"/>
    </row>
    <row r="71" spans="1:10">
      <c r="B71" s="1" t="s">
        <v>778</v>
      </c>
    </row>
    <row r="78" spans="1:10" ht="22.8">
      <c r="B78" s="55"/>
      <c r="C78" s="55"/>
      <c r="D78" s="55"/>
      <c r="E78" s="55"/>
    </row>
    <row r="79" spans="1:10" ht="76.05" customHeight="1">
      <c r="B79" s="56" t="s">
        <v>60</v>
      </c>
      <c r="C79" s="62" t="s">
        <v>61</v>
      </c>
      <c r="D79" s="56" t="s">
        <v>62</v>
      </c>
      <c r="E79" s="56" t="s">
        <v>63</v>
      </c>
    </row>
    <row r="80" spans="1:10" ht="58.95" customHeight="1">
      <c r="B80" s="56" t="s">
        <v>64</v>
      </c>
      <c r="C80" s="63" t="s">
        <v>65</v>
      </c>
      <c r="D80" s="57" t="s">
        <v>66</v>
      </c>
      <c r="E80" s="58" t="e">
        <f>IF(OR(E81="-",E82="-"),"-",E81-E82-E83)</f>
        <v>#REF!</v>
      </c>
    </row>
    <row r="81" spans="2:5" ht="58.95" customHeight="1">
      <c r="B81" s="59" t="s">
        <v>67</v>
      </c>
      <c r="C81" s="64" t="s">
        <v>68</v>
      </c>
      <c r="D81" s="60" t="s">
        <v>69</v>
      </c>
      <c r="E81" s="61" t="e">
        <f>[1]BE!H34</f>
        <v>#REF!</v>
      </c>
    </row>
    <row r="82" spans="2:5" ht="58.95" customHeight="1">
      <c r="B82" s="59" t="s">
        <v>70</v>
      </c>
      <c r="C82" s="64" t="s">
        <v>71</v>
      </c>
      <c r="D82" s="60" t="s">
        <v>69</v>
      </c>
      <c r="E82" s="61" t="e">
        <f>[1]PE!H34</f>
        <v>#REF!</v>
      </c>
    </row>
    <row r="83" spans="2:5" ht="58.95" customHeight="1">
      <c r="B83" s="59" t="s">
        <v>72</v>
      </c>
      <c r="C83" s="64" t="s">
        <v>73</v>
      </c>
      <c r="D83" s="60" t="s">
        <v>69</v>
      </c>
      <c r="E83" s="61" t="e">
        <f>IF([1]LE!H35="","-",[1]LE!H35)</f>
        <v>#REF!</v>
      </c>
    </row>
  </sheetData>
  <sheetProtection formatCells="0" formatRows="0"/>
  <mergeCells count="5">
    <mergeCell ref="B64:C64"/>
    <mergeCell ref="B65:C65"/>
    <mergeCell ref="C68:I68"/>
    <mergeCell ref="C69:I69"/>
    <mergeCell ref="C70:I70"/>
  </mergeCells>
  <pageMargins left="0.70866141732283472" right="0.70866141732283472" top="0.74803149606299213" bottom="0.74803149606299213" header="0.31496062992125984" footer="0.31496062992125984"/>
  <pageSetup paperSize="9" scale="10" orientation="landscape" r:id="rId1"/>
  <colBreaks count="1" manualBreakCount="1">
    <brk id="1" max="70"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3FBD4-5757-4BC0-9942-2B9601CB8DA6}">
  <sheetPr>
    <tabColor theme="9" tint="-0.249977111117893"/>
  </sheetPr>
  <dimension ref="A1:AI18"/>
  <sheetViews>
    <sheetView view="pageBreakPreview" topLeftCell="A5" zoomScale="83" zoomScaleNormal="100" zoomScaleSheetLayoutView="80" workbookViewId="0">
      <selection activeCell="A18" sqref="A18:M18"/>
    </sheetView>
  </sheetViews>
  <sheetFormatPr defaultColWidth="9" defaultRowHeight="13.8"/>
  <cols>
    <col min="1" max="1" width="20.796875" style="17" customWidth="1"/>
    <col min="2" max="35" width="50.296875" style="17" customWidth="1"/>
    <col min="36" max="16384" width="9" style="17"/>
  </cols>
  <sheetData>
    <row r="1" spans="1:35" ht="15" customHeight="1">
      <c r="B1" s="19"/>
      <c r="C1" s="19"/>
      <c r="D1" s="19"/>
      <c r="E1" s="19"/>
      <c r="F1" s="19" t="str">
        <f>'MRS(input)'!K1</f>
        <v>Monitoring Spreadsheet: JCM_TH_TVER-09-01_ver01.0</v>
      </c>
      <c r="G1" s="19">
        <f>'MRS(input)'!L1</f>
        <v>0</v>
      </c>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t="str">
        <f>'MRS(input)'!K1</f>
        <v>Monitoring Spreadsheet: JCM_TH_TVER-09-01_ver01.0</v>
      </c>
    </row>
    <row r="2" spans="1:35" ht="15" customHeight="1">
      <c r="B2" s="19"/>
      <c r="C2" s="19"/>
      <c r="D2" s="19"/>
      <c r="E2" s="19"/>
      <c r="F2" s="19" t="str">
        <f>'MRS(input)'!K2</f>
        <v>Reference Number:</v>
      </c>
      <c r="G2" s="19">
        <f>'MRS(input)'!L2</f>
        <v>0</v>
      </c>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t="str">
        <f>'MRS(input)'!K2</f>
        <v>Reference Number:</v>
      </c>
    </row>
    <row r="3" spans="1:35">
      <c r="A3" s="15" t="s">
        <v>87</v>
      </c>
      <c r="B3" s="16" t="str">
        <f>'MRS(input)'!C11</f>
        <v>CODAD,m</v>
      </c>
      <c r="C3" s="16" t="s">
        <v>773</v>
      </c>
      <c r="D3" s="16" t="str">
        <f>'MRS(input)'!C13</f>
        <v>CODin, x</v>
      </c>
      <c r="E3" s="16" t="str">
        <f>'MRS(input)'!C15</f>
        <v>FPJ,AD,m</v>
      </c>
      <c r="F3" s="16" t="str">
        <f>'MRS(input)'!C16</f>
        <v>T2,m</v>
      </c>
      <c r="G3" s="16" t="str">
        <f>'MRS(input)'!C18</f>
        <v>Qbiogas,y</v>
      </c>
      <c r="H3" s="16" t="str">
        <f>'MRS(input)'!C26</f>
        <v>FFCOM,c,y</v>
      </c>
      <c r="I3" s="16" t="str">
        <f>'MRS(input)'!C27</f>
        <v>Qwaste,c,y</v>
      </c>
      <c r="J3" s="16" t="str">
        <f>'MRS(input)'!C28</f>
        <v>SGc,y</v>
      </c>
      <c r="K3" s="16" t="str">
        <f>'MRS(input)'!C29</f>
        <v>CN2O,SG,c,y</v>
      </c>
      <c r="L3" s="16" t="str">
        <f>'MRS(input)'!C30</f>
        <v>CCH4,SG,c,y</v>
      </c>
      <c r="M3" s="16" t="str">
        <f>'MRS(input)'!C31</f>
        <v>pn,j,y</v>
      </c>
      <c r="N3" s="16" t="str">
        <f>'MRS(input)'!C32</f>
        <v>QRDF_SB,COM,y</v>
      </c>
      <c r="O3" s="16" t="str">
        <f>'MRS(input)'!C33</f>
        <v>QRDF,SB,y</v>
      </c>
      <c r="P3" s="16" t="str">
        <f>'MRS(input)'!C34</f>
        <v>Qww,y</v>
      </c>
      <c r="Q3" s="16" t="str">
        <f>'MRS(input)'!C35</f>
        <v>PCOD,y</v>
      </c>
      <c r="R3" s="16" t="str">
        <f>'MRS(input)'!C36</f>
        <v>EFCO2,RDF_SB,y</v>
      </c>
      <c r="S3" s="16" t="str">
        <f>'MRS(input)'!C37</f>
        <v>NCVRDF_SB,y</v>
      </c>
      <c r="T3" s="16" t="str">
        <f>'MRS(input)'!C38</f>
        <v>GWPCH4</v>
      </c>
      <c r="U3" s="16" t="str">
        <f>'MRS(input)'!C39</f>
        <v>GWPN2O</v>
      </c>
      <c r="V3" s="16" t="str">
        <f>'MRS(input)'!C41</f>
        <v>ECPJ,i,y</v>
      </c>
      <c r="W3" s="16" t="str">
        <f>'MRS(input)'!C42</f>
        <v>TDL</v>
      </c>
      <c r="X3" s="16" t="str">
        <f>'MRS(input)'!C43</f>
        <v>EFElec,y</v>
      </c>
      <c r="Y3" s="16" t="str">
        <f>'MRS(input)'!C45</f>
        <v>CTt,y</v>
      </c>
      <c r="Z3" s="16" t="str">
        <f>'MRS(input)'!C46</f>
        <v>Qc</v>
      </c>
      <c r="AA3" s="16" t="str">
        <f>'MRS(input)'!C47</f>
        <v>ECCCH4,c</v>
      </c>
      <c r="AB3" s="16" t="str">
        <f>'MRS(input)'!C48</f>
        <v>ECCN2O,c</v>
      </c>
      <c r="AC3" s="16" t="str">
        <f>'MRS(input)'!C49</f>
        <v>CODRO,y</v>
      </c>
      <c r="AD3" s="16" t="str">
        <f>'MRS(input)'!C50</f>
        <v>CODwastewater,y</v>
      </c>
      <c r="AE3" s="16" t="str">
        <f>'MRS(input)'!C51</f>
        <v>QRO,y</v>
      </c>
      <c r="AF3" s="16" t="str">
        <f>'MRS(input)'!C52</f>
        <v>Qwastewater,y</v>
      </c>
      <c r="AG3" s="16" t="str">
        <f>'MRS(input)'!C53</f>
        <v>CODwastewater,y</v>
      </c>
      <c r="AH3" s="16" t="str">
        <f>'MRS(input)'!C61</f>
        <v>PCOD,y</v>
      </c>
      <c r="AI3" s="16" t="str">
        <f>'MRS(input)'!C62</f>
        <v>Qstored,y</v>
      </c>
    </row>
    <row r="4" spans="1:35" ht="73.8" customHeight="1">
      <c r="A4" s="15" t="s">
        <v>88</v>
      </c>
      <c r="B4" s="16" t="str">
        <f>'MRS(input)'!D11</f>
        <v>Chemical oxygen demand in the wastewater or sludge that is treated in the anaerobic digester or under clearly aerobic conditions in the project activity in month m</v>
      </c>
      <c r="C4" s="16" t="s">
        <v>774</v>
      </c>
      <c r="D4" s="16" t="str">
        <f>'MRS(input)'!D13</f>
        <v xml:space="preserve">
COD directed to the anaerobic lagoons or sludge pits in the period x (tCOD)</v>
      </c>
      <c r="E4" s="16" t="str">
        <f>'MRS(input)'!D15</f>
        <v>Quantity of wastewater or sludge that is treated in the anaerobic digester or under clearly aerobic conditions in the project activity in month m</v>
      </c>
      <c r="F4" s="16" t="str">
        <f>'MRS(input)'!D16</f>
        <v>Average temperature at the project site in month m</v>
      </c>
      <c r="G4" s="16" t="str">
        <f>'MRS(input)'!D18</f>
        <v>Amount of biogas collected at the digester outlet in year y</v>
      </c>
      <c r="H4" s="16" t="str">
        <f>'MRS(input)'!D26</f>
        <v>Combustion efficiency of combustor c in year y</v>
      </c>
      <c r="I4" s="16" t="str">
        <f>'MRS(input)'!D27</f>
        <v>Quantity of fresh waste or RDF/SB fed into combustor c in year y</v>
      </c>
      <c r="J4" s="16" t="str">
        <f>'MRS(input)'!D28</f>
        <v>Volume of stack gas from combustor c in year y</v>
      </c>
      <c r="K4" s="16" t="str">
        <f>'MRS(input)'!D29</f>
        <v>Concentration of N2O in stack gas from combustor c in year y</v>
      </c>
      <c r="L4" s="16" t="str">
        <f>'MRS(input)'!D30</f>
        <v>Concentration of CH4 in stack gas from combustor c in year y</v>
      </c>
      <c r="M4" s="16" t="str">
        <f>'MRS(input)'!D31</f>
        <v>Fraction of waste type j in the sample n collected during the year y</v>
      </c>
      <c r="N4" s="16" t="str">
        <f>'MRS(input)'!D32</f>
        <v>Quantity of RDF/SB exported off-site with potential to be combusted in year y</v>
      </c>
      <c r="O4" s="16" t="str">
        <f>'MRS(input)'!D33</f>
        <v>Quantity of RDF/SB produced in year y</v>
      </c>
      <c r="P4" s="16" t="str">
        <f>'MRS(input)'!D34</f>
        <v>Amount of wastewater discharge generated by the project activity and treated anaerobically or released untreated from the project activity in year y</v>
      </c>
      <c r="Q4" s="16" t="str">
        <f>'MRS(input)'!D35</f>
        <v>COD of the wastewater discharge generated by the project activity in year y</v>
      </c>
      <c r="R4" s="16" t="str">
        <f>'MRS(input)'!D36</f>
        <v>Weighted average CO2 emission factor for RDF/SB in year y</v>
      </c>
      <c r="S4" s="16" t="str">
        <f>'MRS(input)'!D37</f>
        <v>Weighted average netCalorific value of RDF/SB in year y</v>
      </c>
      <c r="T4" s="16" t="str">
        <f>'MRS(input)'!D38</f>
        <v>The global warming potential of methane</v>
      </c>
      <c r="U4" s="16" t="str">
        <f>'MRS(input)'!D39</f>
        <v>The global warming potential of nitrus oxide</v>
      </c>
      <c r="V4" s="16" t="str">
        <f>'MRS(input)'!D41</f>
        <v>Amount of electricity consumption in the source of electricity j in years y</v>
      </c>
      <c r="W4" s="16" t="str">
        <f>'MRS(input)'!D42</f>
        <v>Average technical transmission and distribution losses for providing electricity to source j in year y</v>
      </c>
      <c r="X4" s="16" t="str">
        <f>'MRS(input)'!D43</f>
        <v>Emission factor for electricity generation/consumption in year y</v>
      </c>
      <c r="Y4" s="16" t="str">
        <f>'MRS(input)'!D45</f>
        <v>Carrying capacity of each truck delivering waste to the composting installation in year y</v>
      </c>
      <c r="Z4" s="16" t="str">
        <f>'MRS(input)'!D46</f>
        <v>Quantity of waste composted in composting cycle c (wet basis)</v>
      </c>
      <c r="AA4" s="16" t="str">
        <f>'MRS(input)'!D47</f>
        <v>Methane  emissions from the composting installation during the composting cycle c</v>
      </c>
      <c r="AB4" s="16" t="str">
        <f>'MRS(input)'!D48</f>
        <v>Methane  emissions from the composting installation during the composting cycle c</v>
      </c>
      <c r="AC4" s="16" t="str">
        <f>'MRS(input)'!D49</f>
        <v>Average COD of the run-off wastewater from the co-composting installation valid for year y
Average COD of the wastewater co-composted valid for year y</v>
      </c>
      <c r="AD4" s="16" t="str">
        <f>'MRS(input)'!D50</f>
        <v>Average COD of the run-off wastewater from the co-composting installation valid for year y
Average COD of the wastewater co-composted valid for year y</v>
      </c>
      <c r="AE4" s="16" t="str">
        <f>'MRS(input)'!D51</f>
        <v>Volume of run-off wastewater from the co-composting installation in year y</v>
      </c>
      <c r="AF4" s="16" t="str">
        <f>'MRS(input)'!D52</f>
        <v>Amount of wastewater co-composted in year y</v>
      </c>
      <c r="AG4" s="16" t="str">
        <f>'MRS(input)'!D53</f>
        <v>Average COD of wastewater co-composted valid for year y</v>
      </c>
      <c r="AH4" s="16" t="str">
        <f>'MRS(input)'!D61</f>
        <v>Average chemical oxygen demand (COD) of the liquid digestate in year y</v>
      </c>
      <c r="AI4" s="16" t="str">
        <f>'MRS(input)'!D62</f>
        <v>Amount of liquid digestate stored anaerobically in year y</v>
      </c>
    </row>
    <row r="5" spans="1:35">
      <c r="A5" s="15"/>
      <c r="B5" s="15" t="str">
        <f>'MRS(input)'!F11</f>
        <v>tCOD / m³</v>
      </c>
      <c r="C5" s="15" t="str">
        <f>'MRS(input)'!F12</f>
        <v>tCOD</v>
      </c>
      <c r="D5" s="15" t="str">
        <f>'MRS(input)'!F13</f>
        <v>tCOD</v>
      </c>
      <c r="E5" s="15" t="str">
        <f>'MRS(input)'!F15</f>
        <v>m3</v>
      </c>
      <c r="F5" s="15" t="str">
        <f>'MRS(input)'!F16</f>
        <v>K</v>
      </c>
      <c r="G5" s="15" t="str">
        <f>'MRS(input)'!F18</f>
        <v>Nm3 biogas/year</v>
      </c>
      <c r="H5" s="15" t="str">
        <f>'MRS(input)'!F26</f>
        <v>fraction</v>
      </c>
      <c r="I5" s="15" t="str">
        <f>'MRS(input)'!F27</f>
        <v>T</v>
      </c>
      <c r="J5" s="15" t="str">
        <f>'MRS(input)'!F28</f>
        <v>m3/yr</v>
      </c>
      <c r="K5" s="15" t="str">
        <f>'MRS(input)'!F29</f>
        <v>tN2O/Nm3</v>
      </c>
      <c r="L5" s="15" t="str">
        <f>'MRS(input)'!F30</f>
        <v>tN2O/Nm3</v>
      </c>
      <c r="M5" s="15" t="str">
        <f>'MRS(input)'!F31</f>
        <v>Weight fraction</v>
      </c>
      <c r="N5" s="15" t="str">
        <f>'MRS(input)'!F32</f>
        <v>tonne/year</v>
      </c>
      <c r="O5" s="15" t="str">
        <f>'MRS(input)'!F33</f>
        <v>tonne/year</v>
      </c>
      <c r="P5" s="15" t="str">
        <f>'MRS(input)'!F34</f>
        <v>m3/year</v>
      </c>
      <c r="Q5" s="15" t="str">
        <f>'MRS(input)'!F35</f>
        <v>tCOD / m3</v>
      </c>
      <c r="R5" s="15" t="str">
        <f>'MRS(input)'!F36</f>
        <v>tCO2 / GJ</v>
      </c>
      <c r="S5" s="15" t="str">
        <f>'MRS(input)'!F37</f>
        <v>GJ/mass or volume units</v>
      </c>
      <c r="T5" s="15" t="str">
        <f>'MRS(input)'!F38</f>
        <v>tCO2e/tCH4</v>
      </c>
      <c r="U5" s="15" t="str">
        <f>'MRS(input)'!F39</f>
        <v>tCO2e/tN2O</v>
      </c>
      <c r="V5" s="15" t="str">
        <f>'MRS(input)'!F41</f>
        <v>MWh/year</v>
      </c>
      <c r="W5" s="15" t="str">
        <f>'MRS(input)'!F42</f>
        <v>-</v>
      </c>
      <c r="X5" s="15" t="str">
        <f>'MRS(input)'!F43</f>
        <v>tCO2/MWh</v>
      </c>
      <c r="Y5" s="15" t="str">
        <f>'MRS(input)'!F45</f>
        <v>t</v>
      </c>
      <c r="Z5" s="15" t="str">
        <f>'MRS(input)'!F46</f>
        <v>t</v>
      </c>
      <c r="AA5" s="15" t="str">
        <f>'MRS(input)'!F47</f>
        <v xml:space="preserve">tCH4 </v>
      </c>
      <c r="AB5" s="15" t="str">
        <f>'MRS(input)'!F48</f>
        <v xml:space="preserve">tN2O </v>
      </c>
      <c r="AC5" s="15" t="str">
        <f>'MRS(input)'!F49</f>
        <v>tCOD / m³</v>
      </c>
      <c r="AD5" s="15" t="str">
        <f>'MRS(input)'!F50</f>
        <v>tCOD / m³</v>
      </c>
      <c r="AE5" s="15" t="str">
        <f>'MRS(input)'!F51</f>
        <v>m3 / year</v>
      </c>
      <c r="AF5" s="15" t="str">
        <f>'MRS(input)'!F52</f>
        <v>m3 / yr</v>
      </c>
      <c r="AG5" s="15" t="str">
        <f>'MRS(input)'!F53</f>
        <v>tCOD / m3</v>
      </c>
      <c r="AH5" s="15" t="str">
        <f>'MRS(input)'!F61</f>
        <v>tCOD / m3</v>
      </c>
      <c r="AI5" s="15" t="str">
        <f>'MRS(input)'!F62</f>
        <v>m3/year</v>
      </c>
    </row>
    <row r="6" spans="1:35">
      <c r="A6" s="25">
        <v>1</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row>
    <row r="7" spans="1:35">
      <c r="A7" s="25">
        <v>2</v>
      </c>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row>
    <row r="8" spans="1:35">
      <c r="A8" s="25">
        <v>3</v>
      </c>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row>
    <row r="9" spans="1:35">
      <c r="A9" s="25">
        <v>4</v>
      </c>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row>
    <row r="10" spans="1:35">
      <c r="A10" s="25">
        <v>5</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row>
    <row r="11" spans="1:35">
      <c r="A11" s="25">
        <v>6</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row>
    <row r="12" spans="1:35">
      <c r="A12" s="25">
        <v>7</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row>
    <row r="13" spans="1:35">
      <c r="A13" s="25">
        <v>8</v>
      </c>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row>
    <row r="14" spans="1:35">
      <c r="A14" s="25">
        <v>9</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row>
    <row r="15" spans="1:35">
      <c r="A15" s="25">
        <v>10</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row>
    <row r="16" spans="1:35">
      <c r="A16" s="25">
        <v>11</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row>
    <row r="17" spans="1:35">
      <c r="A17" s="25">
        <v>12</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row>
    <row r="18" spans="1:35">
      <c r="A18" s="156" t="s">
        <v>778</v>
      </c>
      <c r="B18" s="156"/>
      <c r="C18" s="156"/>
      <c r="D18" s="156"/>
      <c r="E18" s="156"/>
      <c r="F18" s="156"/>
      <c r="G18" s="156"/>
      <c r="H18" s="156"/>
      <c r="I18" s="156"/>
      <c r="J18" s="156"/>
      <c r="K18" s="156"/>
      <c r="L18" s="156"/>
      <c r="M18" s="156"/>
    </row>
  </sheetData>
  <sheetProtection formatCells="0" formatRows="0"/>
  <mergeCells count="1">
    <mergeCell ref="A18:M1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D47A5-D284-4769-9885-EDCABF580C1F}">
  <sheetPr>
    <tabColor theme="9" tint="-0.249977111117893"/>
  </sheetPr>
  <dimension ref="A1:J476"/>
  <sheetViews>
    <sheetView showGridLines="0" view="pageBreakPreview" zoomScaleNormal="100" zoomScaleSheetLayoutView="100" workbookViewId="0">
      <selection activeCell="J245" sqref="J245"/>
    </sheetView>
  </sheetViews>
  <sheetFormatPr defaultColWidth="9" defaultRowHeight="13.8"/>
  <cols>
    <col min="1" max="2" width="2.69921875" style="1" customWidth="1"/>
    <col min="3" max="4" width="3.69921875" style="1" customWidth="1"/>
    <col min="5" max="5" width="47.19921875" style="1" customWidth="1"/>
    <col min="6" max="7" width="12.69921875" style="1" customWidth="1"/>
    <col min="8" max="8" width="15.5" style="1" customWidth="1"/>
    <col min="9" max="9" width="14.5" style="2" customWidth="1"/>
    <col min="10" max="10" width="15.796875" style="1" customWidth="1"/>
    <col min="11" max="16384" width="9" style="1"/>
  </cols>
  <sheetData>
    <row r="1" spans="1:10" ht="18" customHeight="1">
      <c r="I1" s="9" t="str">
        <f>'MRS(input)'!K1</f>
        <v>Monitoring Spreadsheet: JCM_TH_TVER-09-01_ver01.0</v>
      </c>
    </row>
    <row r="2" spans="1:10" ht="18" customHeight="1">
      <c r="I2" s="9" t="str">
        <f>'MRS(input)'!K2</f>
        <v>Reference Number:</v>
      </c>
    </row>
    <row r="3" spans="1:10" ht="27.75" customHeight="1">
      <c r="A3" s="137" t="s">
        <v>50</v>
      </c>
      <c r="B3" s="137"/>
      <c r="C3" s="137"/>
      <c r="D3" s="137"/>
      <c r="E3" s="137"/>
      <c r="F3" s="137"/>
      <c r="G3" s="137"/>
      <c r="H3" s="137"/>
      <c r="I3" s="137"/>
    </row>
    <row r="4" spans="1:10" ht="11.25" customHeight="1"/>
    <row r="5" spans="1:10" ht="18.75" customHeight="1">
      <c r="A5" s="41" t="s">
        <v>2</v>
      </c>
      <c r="B5" s="37"/>
      <c r="C5" s="37"/>
      <c r="D5" s="37"/>
      <c r="E5" s="36"/>
      <c r="F5" s="38" t="s">
        <v>6</v>
      </c>
      <c r="G5" s="46" t="s">
        <v>0</v>
      </c>
      <c r="H5" s="38" t="s">
        <v>1</v>
      </c>
      <c r="I5" s="39" t="s">
        <v>7</v>
      </c>
    </row>
    <row r="6" spans="1:10" ht="18.75" customHeight="1">
      <c r="A6" s="43"/>
      <c r="B6" s="129" t="s">
        <v>688</v>
      </c>
      <c r="C6" s="129"/>
      <c r="D6" s="129"/>
      <c r="E6" s="129"/>
      <c r="F6" s="28" t="s">
        <v>51</v>
      </c>
      <c r="G6" s="154" t="e">
        <f>G8-G83-G402</f>
        <v>#DIV/0!</v>
      </c>
      <c r="H6" s="75" t="s">
        <v>58</v>
      </c>
      <c r="I6" s="40" t="s">
        <v>40</v>
      </c>
    </row>
    <row r="7" spans="1:10" ht="18.75" customHeight="1" thickBot="1">
      <c r="A7" s="41" t="s">
        <v>685</v>
      </c>
      <c r="B7" s="36"/>
      <c r="C7" s="37"/>
      <c r="D7" s="38"/>
      <c r="E7" s="38"/>
      <c r="F7" s="38"/>
      <c r="G7" s="41"/>
      <c r="H7" s="36"/>
      <c r="I7" s="38"/>
    </row>
    <row r="8" spans="1:10" ht="18.75" customHeight="1" thickBot="1">
      <c r="A8" s="42"/>
      <c r="B8" s="128" t="s">
        <v>687</v>
      </c>
      <c r="C8" s="129"/>
      <c r="D8" s="129"/>
      <c r="E8" s="129"/>
      <c r="F8" s="28" t="s">
        <v>51</v>
      </c>
      <c r="G8" s="53" t="e">
        <f>G9</f>
        <v>#DIV/0!</v>
      </c>
      <c r="H8" s="29" t="s">
        <v>58</v>
      </c>
      <c r="I8" s="40" t="s">
        <v>689</v>
      </c>
    </row>
    <row r="9" spans="1:10" ht="36" customHeight="1">
      <c r="A9" s="42"/>
      <c r="B9" s="44"/>
      <c r="C9" s="120" t="s">
        <v>690</v>
      </c>
      <c r="D9" s="120"/>
      <c r="E9" s="120"/>
      <c r="F9" s="40" t="s">
        <v>95</v>
      </c>
      <c r="G9" s="73" t="e">
        <f>(G10+G11)*(1-G12)</f>
        <v>#DIV/0!</v>
      </c>
      <c r="H9" s="68" t="s">
        <v>58</v>
      </c>
      <c r="I9" s="88" t="s">
        <v>693</v>
      </c>
    </row>
    <row r="10" spans="1:10" ht="36" customHeight="1">
      <c r="A10" s="42"/>
      <c r="B10" s="44"/>
      <c r="C10" s="120" t="s">
        <v>691</v>
      </c>
      <c r="D10" s="120"/>
      <c r="E10" s="120"/>
      <c r="F10" s="40" t="s">
        <v>95</v>
      </c>
      <c r="G10" s="73">
        <f>G15</f>
        <v>0</v>
      </c>
      <c r="H10" s="68" t="s">
        <v>58</v>
      </c>
      <c r="I10" s="88" t="s">
        <v>93</v>
      </c>
    </row>
    <row r="11" spans="1:10" ht="48" customHeight="1">
      <c r="A11" s="43"/>
      <c r="B11" s="45"/>
      <c r="C11" s="131" t="s">
        <v>692</v>
      </c>
      <c r="D11" s="132"/>
      <c r="E11" s="133"/>
      <c r="F11" s="40" t="s">
        <v>95</v>
      </c>
      <c r="G11" s="73" t="e">
        <f>G18</f>
        <v>#DIV/0!</v>
      </c>
      <c r="H11" s="68" t="s">
        <v>58</v>
      </c>
      <c r="I11" s="86" t="s">
        <v>94</v>
      </c>
    </row>
    <row r="12" spans="1:10" ht="48" customHeight="1">
      <c r="A12" s="43"/>
      <c r="B12" s="45"/>
      <c r="C12" s="131" t="s">
        <v>694</v>
      </c>
      <c r="D12" s="132"/>
      <c r="E12" s="133"/>
      <c r="F12" s="40" t="s">
        <v>95</v>
      </c>
      <c r="G12" s="95">
        <v>0</v>
      </c>
      <c r="H12" s="68"/>
      <c r="I12" s="86" t="s">
        <v>96</v>
      </c>
    </row>
    <row r="13" spans="1:10" ht="40.950000000000003" customHeight="1" thickBot="1">
      <c r="C13" s="8"/>
      <c r="D13" s="8"/>
      <c r="E13" s="8"/>
      <c r="F13" s="2"/>
      <c r="G13" s="79"/>
      <c r="H13" s="80"/>
    </row>
    <row r="14" spans="1:10" ht="18.75" customHeight="1" thickBot="1">
      <c r="A14" s="42"/>
      <c r="B14" s="128" t="s">
        <v>97</v>
      </c>
      <c r="C14" s="129"/>
      <c r="D14" s="129"/>
      <c r="E14" s="129"/>
      <c r="F14" s="28"/>
      <c r="G14" s="53"/>
      <c r="H14" s="29"/>
      <c r="I14" s="70"/>
    </row>
    <row r="15" spans="1:10" ht="36" customHeight="1">
      <c r="A15" s="42"/>
      <c r="B15" s="44"/>
      <c r="C15" s="120" t="s">
        <v>695</v>
      </c>
      <c r="D15" s="120"/>
      <c r="E15" s="120"/>
      <c r="F15" s="40" t="s">
        <v>95</v>
      </c>
      <c r="G15" s="73">
        <v>0</v>
      </c>
      <c r="H15" s="68" t="s">
        <v>58</v>
      </c>
      <c r="I15" s="89" t="s">
        <v>93</v>
      </c>
      <c r="J15" s="81" t="s">
        <v>98</v>
      </c>
    </row>
    <row r="16" spans="1:10" ht="40.950000000000003" customHeight="1" thickBot="1">
      <c r="C16" s="8"/>
      <c r="D16" s="8"/>
      <c r="E16" s="8"/>
      <c r="F16" s="2"/>
      <c r="G16" s="79"/>
      <c r="H16" s="80"/>
    </row>
    <row r="17" spans="1:10" ht="18.75" customHeight="1" thickBot="1">
      <c r="A17" s="42"/>
      <c r="B17" s="128" t="s">
        <v>99</v>
      </c>
      <c r="C17" s="129"/>
      <c r="D17" s="129"/>
      <c r="E17" s="129"/>
      <c r="F17" s="28"/>
      <c r="G17" s="53"/>
      <c r="H17" s="29"/>
      <c r="I17" s="40"/>
    </row>
    <row r="18" spans="1:10" ht="46.8" customHeight="1">
      <c r="A18" s="42"/>
      <c r="B18" s="44"/>
      <c r="C18" s="120" t="s">
        <v>696</v>
      </c>
      <c r="D18" s="120"/>
      <c r="E18" s="120"/>
      <c r="F18" s="40" t="s">
        <v>95</v>
      </c>
      <c r="G18" s="73" t="e">
        <f>MIN(G19:G20)</f>
        <v>#DIV/0!</v>
      </c>
      <c r="H18" s="68" t="s">
        <v>58</v>
      </c>
      <c r="I18" s="86" t="s">
        <v>94</v>
      </c>
      <c r="J18" s="140"/>
    </row>
    <row r="19" spans="1:10" ht="36" customHeight="1">
      <c r="A19" s="43"/>
      <c r="B19" s="45"/>
      <c r="C19" s="131" t="s">
        <v>697</v>
      </c>
      <c r="D19" s="132"/>
      <c r="E19" s="133"/>
      <c r="F19" s="40" t="s">
        <v>95</v>
      </c>
      <c r="G19" s="73" t="e">
        <f>G24+G26</f>
        <v>#DIV/0!</v>
      </c>
      <c r="H19" s="68" t="s">
        <v>58</v>
      </c>
      <c r="I19" s="86" t="s">
        <v>100</v>
      </c>
    </row>
    <row r="20" spans="1:10" ht="36" customHeight="1">
      <c r="A20" s="43"/>
      <c r="B20" s="45"/>
      <c r="C20" s="131" t="s">
        <v>698</v>
      </c>
      <c r="D20" s="132"/>
      <c r="E20" s="133"/>
      <c r="F20" s="40" t="s">
        <v>95</v>
      </c>
      <c r="G20" s="73" t="e">
        <f>G32</f>
        <v>#DIV/0!</v>
      </c>
      <c r="H20" s="68" t="s">
        <v>58</v>
      </c>
      <c r="I20" s="86" t="s">
        <v>101</v>
      </c>
    </row>
    <row r="21" spans="1:10" ht="40.950000000000003" customHeight="1" thickBot="1">
      <c r="C21" s="8"/>
      <c r="D21" s="8"/>
      <c r="E21" s="8"/>
      <c r="F21" s="2"/>
      <c r="G21" s="79"/>
      <c r="H21" s="80"/>
    </row>
    <row r="22" spans="1:10" ht="18.75" customHeight="1" thickBot="1">
      <c r="A22" s="42"/>
      <c r="B22" s="128" t="s">
        <v>102</v>
      </c>
      <c r="C22" s="129"/>
      <c r="D22" s="129"/>
      <c r="E22" s="129"/>
      <c r="F22" s="28"/>
      <c r="G22" s="53"/>
      <c r="H22" s="29"/>
      <c r="I22" s="40"/>
    </row>
    <row r="23" spans="1:10" ht="18.75" customHeight="1">
      <c r="A23" s="42"/>
      <c r="B23" s="90"/>
      <c r="C23" s="134" t="s">
        <v>103</v>
      </c>
      <c r="D23" s="135"/>
      <c r="E23" s="136"/>
      <c r="F23" s="28"/>
      <c r="G23" s="91"/>
      <c r="H23" s="92"/>
    </row>
    <row r="24" spans="1:10" ht="46.8" customHeight="1">
      <c r="A24" s="42"/>
      <c r="B24" s="44"/>
      <c r="C24" s="120" t="s">
        <v>699</v>
      </c>
      <c r="D24" s="120"/>
      <c r="E24" s="120"/>
      <c r="F24" s="40" t="s">
        <v>95</v>
      </c>
      <c r="G24" s="73">
        <v>0</v>
      </c>
      <c r="H24" s="68" t="s">
        <v>104</v>
      </c>
      <c r="I24" s="86" t="s">
        <v>100</v>
      </c>
      <c r="J24" s="83" t="s">
        <v>106</v>
      </c>
    </row>
    <row r="25" spans="1:10" ht="18.75" customHeight="1">
      <c r="A25" s="42"/>
      <c r="B25" s="90"/>
      <c r="C25" s="134" t="s">
        <v>107</v>
      </c>
      <c r="D25" s="135"/>
      <c r="E25" s="136"/>
      <c r="F25" s="28"/>
      <c r="G25" s="91"/>
      <c r="H25" s="92"/>
    </row>
    <row r="26" spans="1:10" ht="46.8" customHeight="1">
      <c r="A26" s="42"/>
      <c r="B26" s="44"/>
      <c r="C26" s="120" t="s">
        <v>105</v>
      </c>
      <c r="D26" s="120"/>
      <c r="E26" s="120"/>
      <c r="F26" s="40" t="s">
        <v>95</v>
      </c>
      <c r="G26" s="73" t="e">
        <f>G27*G28*G29</f>
        <v>#DIV/0!</v>
      </c>
      <c r="H26" s="68" t="s">
        <v>104</v>
      </c>
      <c r="I26" s="86" t="s">
        <v>100</v>
      </c>
      <c r="J26" s="140"/>
    </row>
    <row r="27" spans="1:10" ht="36" customHeight="1">
      <c r="A27" s="43"/>
      <c r="B27" s="45"/>
      <c r="C27" s="131" t="s">
        <v>700</v>
      </c>
      <c r="D27" s="132"/>
      <c r="E27" s="133"/>
      <c r="F27" s="40" t="s">
        <v>95</v>
      </c>
      <c r="G27" s="73" t="e">
        <f>'MRS(input)'!E18</f>
        <v>#DIV/0!</v>
      </c>
      <c r="H27" s="68" t="s">
        <v>108</v>
      </c>
      <c r="I27" s="93" t="s">
        <v>109</v>
      </c>
    </row>
    <row r="28" spans="1:10" ht="36" customHeight="1">
      <c r="A28" s="43"/>
      <c r="B28" s="45"/>
      <c r="C28" s="131" t="s">
        <v>701</v>
      </c>
      <c r="D28" s="132"/>
      <c r="E28" s="133"/>
      <c r="F28" s="40" t="s">
        <v>95</v>
      </c>
      <c r="G28" s="73">
        <v>0</v>
      </c>
      <c r="H28" s="68" t="s">
        <v>110</v>
      </c>
      <c r="I28" s="86" t="s">
        <v>111</v>
      </c>
    </row>
    <row r="29" spans="1:10" ht="36" customHeight="1">
      <c r="A29" s="43"/>
      <c r="B29" s="45"/>
      <c r="C29" s="131" t="s">
        <v>702</v>
      </c>
      <c r="D29" s="132"/>
      <c r="E29" s="133"/>
      <c r="F29" s="40" t="s">
        <v>95</v>
      </c>
      <c r="G29" s="73">
        <v>0</v>
      </c>
      <c r="H29" s="68" t="s">
        <v>112</v>
      </c>
      <c r="I29" s="86" t="s">
        <v>113</v>
      </c>
    </row>
    <row r="30" spans="1:10" ht="40.950000000000003" customHeight="1" thickBot="1">
      <c r="C30" s="8"/>
      <c r="D30" s="8"/>
      <c r="E30" s="8"/>
      <c r="F30" s="2"/>
      <c r="G30" s="79"/>
      <c r="H30" s="80"/>
    </row>
    <row r="31" spans="1:10" ht="46.2" customHeight="1" thickBot="1">
      <c r="A31" s="42"/>
      <c r="B31" s="128" t="s">
        <v>152</v>
      </c>
      <c r="C31" s="129"/>
      <c r="D31" s="129"/>
      <c r="E31" s="129"/>
      <c r="F31" s="28"/>
      <c r="G31" s="53"/>
      <c r="H31" s="29"/>
      <c r="I31" s="40"/>
    </row>
    <row r="32" spans="1:10" ht="36" customHeight="1">
      <c r="A32" s="42"/>
      <c r="B32" s="44"/>
      <c r="C32" s="120" t="s">
        <v>114</v>
      </c>
      <c r="D32" s="120"/>
      <c r="E32" s="120"/>
      <c r="F32" s="40" t="s">
        <v>95</v>
      </c>
      <c r="G32" s="73" t="e">
        <f>G33*G34*G35*G36</f>
        <v>#DIV/0!</v>
      </c>
      <c r="H32" s="75" t="s">
        <v>115</v>
      </c>
      <c r="I32" s="86" t="s">
        <v>116</v>
      </c>
    </row>
    <row r="33" spans="1:9" ht="36" customHeight="1">
      <c r="A33" s="42"/>
      <c r="B33" s="44"/>
      <c r="C33" s="131" t="s">
        <v>117</v>
      </c>
      <c r="D33" s="132"/>
      <c r="E33" s="133"/>
      <c r="F33" s="40" t="s">
        <v>95</v>
      </c>
      <c r="G33" s="73" t="e">
        <f>'MRS(input)'!E38</f>
        <v>#DIV/0!</v>
      </c>
      <c r="H33" s="75" t="s">
        <v>118</v>
      </c>
      <c r="I33" s="86" t="s">
        <v>119</v>
      </c>
    </row>
    <row r="34" spans="1:9" ht="36" customHeight="1">
      <c r="A34" s="43"/>
      <c r="B34" s="45"/>
      <c r="C34" s="131" t="s">
        <v>120</v>
      </c>
      <c r="D34" s="132"/>
      <c r="E34" s="133"/>
      <c r="F34" s="40" t="s">
        <v>95</v>
      </c>
      <c r="G34" s="73">
        <v>0</v>
      </c>
      <c r="H34" s="75" t="s">
        <v>121</v>
      </c>
      <c r="I34" s="86" t="s">
        <v>122</v>
      </c>
    </row>
    <row r="35" spans="1:9" ht="54.6" customHeight="1">
      <c r="A35" s="42"/>
      <c r="B35" s="44"/>
      <c r="C35" s="131" t="s">
        <v>123</v>
      </c>
      <c r="D35" s="132"/>
      <c r="E35" s="133"/>
      <c r="F35" s="40" t="s">
        <v>95</v>
      </c>
      <c r="G35" s="73">
        <f>G51</f>
        <v>0</v>
      </c>
      <c r="H35" s="75"/>
      <c r="I35" s="86" t="s">
        <v>124</v>
      </c>
    </row>
    <row r="36" spans="1:9" ht="40.799999999999997" customHeight="1">
      <c r="A36" s="43"/>
      <c r="B36" s="45"/>
      <c r="C36" s="131" t="s">
        <v>125</v>
      </c>
      <c r="D36" s="132"/>
      <c r="E36" s="133"/>
      <c r="F36" s="40" t="s">
        <v>95</v>
      </c>
      <c r="G36" s="73" t="e">
        <f>G39</f>
        <v>#DIV/0!</v>
      </c>
      <c r="H36" s="75" t="s">
        <v>126</v>
      </c>
      <c r="I36" s="86" t="s">
        <v>127</v>
      </c>
    </row>
    <row r="37" spans="1:9" ht="68.400000000000006" customHeight="1" thickBot="1">
      <c r="C37" s="8"/>
      <c r="D37" s="8"/>
      <c r="E37" s="8"/>
      <c r="F37" s="2"/>
      <c r="G37" s="79"/>
      <c r="H37" s="80"/>
    </row>
    <row r="38" spans="1:9" ht="30.6" customHeight="1" thickBot="1">
      <c r="A38" s="42"/>
      <c r="B38" s="128" t="s">
        <v>153</v>
      </c>
      <c r="C38" s="129"/>
      <c r="D38" s="129"/>
      <c r="E38" s="129"/>
      <c r="F38" s="28"/>
      <c r="G38" s="53"/>
      <c r="H38" s="29"/>
      <c r="I38" s="40"/>
    </row>
    <row r="39" spans="1:9" ht="42" customHeight="1">
      <c r="A39" s="42"/>
      <c r="B39" s="44"/>
      <c r="C39" s="120" t="s">
        <v>128</v>
      </c>
      <c r="D39" s="120"/>
      <c r="E39" s="120"/>
      <c r="F39" s="40" t="s">
        <v>95</v>
      </c>
      <c r="G39" s="73" t="e">
        <f>G44*((1-G41/G42))*G40</f>
        <v>#DIV/0!</v>
      </c>
      <c r="H39" s="75" t="s">
        <v>131</v>
      </c>
      <c r="I39" s="86" t="s">
        <v>127</v>
      </c>
    </row>
    <row r="40" spans="1:9" ht="39.6" customHeight="1">
      <c r="A40" s="42"/>
      <c r="B40" s="44"/>
      <c r="C40" s="131" t="s">
        <v>129</v>
      </c>
      <c r="D40" s="132"/>
      <c r="E40" s="133"/>
      <c r="F40" s="40" t="s">
        <v>95</v>
      </c>
      <c r="G40" s="73" t="e">
        <f>G46</f>
        <v>#DIV/0!</v>
      </c>
      <c r="H40" s="75" t="s">
        <v>131</v>
      </c>
      <c r="I40" s="86" t="s">
        <v>130</v>
      </c>
    </row>
    <row r="41" spans="1:9" ht="44.4" customHeight="1">
      <c r="A41" s="43"/>
      <c r="B41" s="45"/>
      <c r="C41" s="131" t="s">
        <v>132</v>
      </c>
      <c r="D41" s="132"/>
      <c r="E41" s="133"/>
      <c r="F41" s="40" t="s">
        <v>95</v>
      </c>
      <c r="G41" s="73">
        <v>0</v>
      </c>
      <c r="H41" s="75" t="s">
        <v>133</v>
      </c>
      <c r="I41" s="86" t="s">
        <v>134</v>
      </c>
    </row>
    <row r="42" spans="1:9" ht="40.799999999999997" customHeight="1">
      <c r="A42" s="43"/>
      <c r="B42" s="45"/>
      <c r="C42" s="131" t="s">
        <v>135</v>
      </c>
      <c r="D42" s="132"/>
      <c r="E42" s="133"/>
      <c r="F42" s="40" t="s">
        <v>95</v>
      </c>
      <c r="G42" s="73">
        <v>0</v>
      </c>
      <c r="H42" s="75" t="s">
        <v>133</v>
      </c>
      <c r="I42" s="86" t="s">
        <v>136</v>
      </c>
    </row>
    <row r="43" spans="1:9" ht="44.4" customHeight="1">
      <c r="A43" s="43"/>
      <c r="B43" s="45"/>
      <c r="C43" s="131" t="s">
        <v>137</v>
      </c>
      <c r="D43" s="132"/>
      <c r="E43" s="133"/>
      <c r="F43" s="40" t="s">
        <v>95</v>
      </c>
      <c r="G43" s="73">
        <v>0</v>
      </c>
      <c r="H43" s="75"/>
      <c r="I43" s="86" t="s">
        <v>139</v>
      </c>
    </row>
    <row r="44" spans="1:9" ht="40.799999999999997" customHeight="1">
      <c r="A44" s="43"/>
      <c r="B44" s="45"/>
      <c r="C44" s="131" t="s">
        <v>138</v>
      </c>
      <c r="D44" s="132"/>
      <c r="E44" s="133"/>
      <c r="F44" s="40" t="s">
        <v>95</v>
      </c>
      <c r="G44" s="73">
        <v>0</v>
      </c>
      <c r="H44" s="75"/>
      <c r="I44" s="86" t="s">
        <v>140</v>
      </c>
    </row>
    <row r="45" spans="1:9" ht="68.400000000000006" customHeight="1">
      <c r="C45" s="8"/>
      <c r="D45" s="8"/>
      <c r="E45" s="8"/>
      <c r="F45" s="2"/>
      <c r="G45" s="79"/>
      <c r="H45" s="80"/>
    </row>
    <row r="46" spans="1:9" ht="39.6" customHeight="1">
      <c r="A46" s="42"/>
      <c r="B46" s="44"/>
      <c r="C46" s="131" t="s">
        <v>129</v>
      </c>
      <c r="D46" s="132"/>
      <c r="E46" s="133"/>
      <c r="F46" s="40" t="s">
        <v>95</v>
      </c>
      <c r="G46" s="73" t="e">
        <f>G47*G48</f>
        <v>#DIV/0!</v>
      </c>
      <c r="H46" s="75" t="s">
        <v>131</v>
      </c>
      <c r="I46" s="86" t="s">
        <v>130</v>
      </c>
    </row>
    <row r="47" spans="1:9" ht="44.4" customHeight="1">
      <c r="A47" s="43"/>
      <c r="B47" s="45"/>
      <c r="C47" s="131" t="s">
        <v>154</v>
      </c>
      <c r="D47" s="132"/>
      <c r="E47" s="133"/>
      <c r="F47" s="40" t="s">
        <v>95</v>
      </c>
      <c r="G47" s="73" t="e">
        <f>G62</f>
        <v>#DIV/0!</v>
      </c>
      <c r="H47" s="75" t="s">
        <v>155</v>
      </c>
      <c r="I47" s="86" t="s">
        <v>156</v>
      </c>
    </row>
    <row r="48" spans="1:9" ht="40.799999999999997" customHeight="1">
      <c r="A48" s="43"/>
      <c r="B48" s="45"/>
      <c r="C48" s="131" t="s">
        <v>147</v>
      </c>
      <c r="D48" s="132"/>
      <c r="E48" s="133"/>
      <c r="F48" s="40" t="s">
        <v>95</v>
      </c>
      <c r="G48" s="73" t="e">
        <f>G63</f>
        <v>#DIV/0!</v>
      </c>
      <c r="H48" s="75" t="s">
        <v>155</v>
      </c>
      <c r="I48" s="86" t="s">
        <v>157</v>
      </c>
    </row>
    <row r="49" spans="1:9" ht="44.4" customHeight="1">
      <c r="A49" s="43"/>
      <c r="B49" s="45"/>
      <c r="C49" s="131" t="s">
        <v>158</v>
      </c>
      <c r="D49" s="132"/>
      <c r="E49" s="133"/>
      <c r="F49" s="40" t="s">
        <v>95</v>
      </c>
      <c r="G49" s="73">
        <v>0</v>
      </c>
      <c r="H49" s="75"/>
      <c r="I49" s="86" t="s">
        <v>159</v>
      </c>
    </row>
    <row r="50" spans="1:9" ht="68.400000000000006" customHeight="1">
      <c r="C50" s="8"/>
      <c r="D50" s="8"/>
      <c r="E50" s="8"/>
      <c r="F50" s="2"/>
      <c r="G50" s="79"/>
      <c r="H50" s="80"/>
    </row>
    <row r="51" spans="1:9" ht="44.4" customHeight="1">
      <c r="A51" s="43"/>
      <c r="B51" s="45"/>
      <c r="C51" s="131" t="s">
        <v>686</v>
      </c>
      <c r="D51" s="132"/>
      <c r="E51" s="133"/>
      <c r="F51" s="40" t="s">
        <v>95</v>
      </c>
      <c r="G51" s="73">
        <f>G52*G53*G54</f>
        <v>0</v>
      </c>
      <c r="H51" s="75"/>
      <c r="I51" s="86" t="s">
        <v>124</v>
      </c>
    </row>
    <row r="52" spans="1:9" ht="44.4" customHeight="1">
      <c r="A52" s="43"/>
      <c r="B52" s="45"/>
      <c r="C52" s="131" t="s">
        <v>161</v>
      </c>
      <c r="D52" s="132"/>
      <c r="E52" s="133"/>
      <c r="F52" s="40" t="s">
        <v>95</v>
      </c>
      <c r="G52" s="73">
        <f>G56</f>
        <v>0</v>
      </c>
      <c r="H52" s="75" t="s">
        <v>155</v>
      </c>
      <c r="I52" s="86" t="s">
        <v>160</v>
      </c>
    </row>
    <row r="53" spans="1:9" ht="40.799999999999997" customHeight="1">
      <c r="A53" s="43"/>
      <c r="B53" s="45"/>
      <c r="C53" s="131" t="s">
        <v>162</v>
      </c>
      <c r="D53" s="132"/>
      <c r="E53" s="133"/>
      <c r="F53" s="40" t="s">
        <v>95</v>
      </c>
      <c r="G53" s="73">
        <v>0</v>
      </c>
      <c r="H53" s="75" t="s">
        <v>155</v>
      </c>
      <c r="I53" s="86" t="s">
        <v>163</v>
      </c>
    </row>
    <row r="54" spans="1:9" ht="44.4" customHeight="1">
      <c r="A54" s="43"/>
      <c r="B54" s="45"/>
      <c r="C54" s="131" t="s">
        <v>164</v>
      </c>
      <c r="D54" s="132"/>
      <c r="E54" s="133"/>
      <c r="F54" s="40" t="s">
        <v>95</v>
      </c>
      <c r="G54" s="95">
        <v>0.89</v>
      </c>
      <c r="H54" s="75"/>
      <c r="I54" s="86"/>
    </row>
    <row r="55" spans="1:9" ht="56.4" customHeight="1">
      <c r="C55" s="8"/>
      <c r="D55" s="8"/>
      <c r="E55" s="8"/>
      <c r="F55" s="2"/>
      <c r="G55" s="79"/>
      <c r="H55" s="80"/>
    </row>
    <row r="56" spans="1:9" ht="44.4" customHeight="1">
      <c r="A56" s="43"/>
      <c r="B56" s="45"/>
      <c r="C56" s="131" t="s">
        <v>161</v>
      </c>
      <c r="D56" s="132"/>
      <c r="E56" s="133"/>
      <c r="F56" s="40" t="s">
        <v>95</v>
      </c>
      <c r="G56" s="73">
        <v>0</v>
      </c>
      <c r="H56" s="75" t="s">
        <v>155</v>
      </c>
      <c r="I56" s="86" t="s">
        <v>160</v>
      </c>
    </row>
    <row r="57" spans="1:9" ht="40.799999999999997" customHeight="1">
      <c r="A57" s="43"/>
      <c r="B57" s="45"/>
      <c r="C57" s="131" t="s">
        <v>165</v>
      </c>
      <c r="D57" s="132"/>
      <c r="E57" s="133"/>
      <c r="F57" s="40" t="s">
        <v>95</v>
      </c>
      <c r="G57" s="73">
        <v>0</v>
      </c>
      <c r="H57" s="75" t="s">
        <v>159</v>
      </c>
      <c r="I57" s="86" t="s">
        <v>166</v>
      </c>
    </row>
    <row r="58" spans="1:9" ht="79.2" customHeight="1">
      <c r="C58" s="8"/>
      <c r="D58" s="8"/>
      <c r="E58" s="8"/>
      <c r="F58" s="2"/>
      <c r="G58" s="79"/>
      <c r="H58" s="80"/>
    </row>
    <row r="59" spans="1:9" ht="42" customHeight="1">
      <c r="A59" s="42"/>
      <c r="B59" s="44"/>
      <c r="C59" s="120" t="s">
        <v>143</v>
      </c>
      <c r="D59" s="120"/>
      <c r="E59" s="120"/>
      <c r="F59" s="40" t="s">
        <v>95</v>
      </c>
      <c r="G59" s="73" t="e">
        <f>G60+((1-G64)*G60)</f>
        <v>#DIV/0!</v>
      </c>
      <c r="H59" s="75" t="s">
        <v>133</v>
      </c>
      <c r="I59" s="86" t="s">
        <v>167</v>
      </c>
    </row>
    <row r="60" spans="1:9" ht="39.6" customHeight="1">
      <c r="A60" s="42"/>
      <c r="B60" s="44"/>
      <c r="C60" s="131" t="s">
        <v>169</v>
      </c>
      <c r="D60" s="132"/>
      <c r="E60" s="133"/>
      <c r="F60" s="40" t="s">
        <v>95</v>
      </c>
      <c r="G60" s="73" t="e">
        <f>((1-(G65/G66))*G61)</f>
        <v>#DIV/0!</v>
      </c>
      <c r="H60" s="75" t="s">
        <v>133</v>
      </c>
      <c r="I60" s="86" t="s">
        <v>168</v>
      </c>
    </row>
    <row r="61" spans="1:9" ht="44.4" customHeight="1">
      <c r="A61" s="43"/>
      <c r="B61" s="45"/>
      <c r="C61" s="131" t="s">
        <v>170</v>
      </c>
      <c r="D61" s="132"/>
      <c r="E61" s="133"/>
      <c r="F61" s="40" t="s">
        <v>95</v>
      </c>
      <c r="G61" s="73" t="e">
        <f>G62*G63</f>
        <v>#DIV/0!</v>
      </c>
      <c r="H61" s="75" t="s">
        <v>133</v>
      </c>
      <c r="I61" s="86" t="s">
        <v>171</v>
      </c>
    </row>
    <row r="62" spans="1:9" ht="40.799999999999997" customHeight="1">
      <c r="A62" s="43"/>
      <c r="B62" s="45"/>
      <c r="C62" s="131" t="s">
        <v>154</v>
      </c>
      <c r="D62" s="132"/>
      <c r="E62" s="133"/>
      <c r="F62" s="40" t="s">
        <v>95</v>
      </c>
      <c r="G62" s="73" t="e">
        <f>'MRS(input)'!E15</f>
        <v>#DIV/0!</v>
      </c>
      <c r="H62" s="75" t="s">
        <v>155</v>
      </c>
      <c r="I62" s="86" t="s">
        <v>156</v>
      </c>
    </row>
    <row r="63" spans="1:9" ht="40.799999999999997" customHeight="1">
      <c r="A63" s="43"/>
      <c r="B63" s="45"/>
      <c r="C63" s="131" t="s">
        <v>147</v>
      </c>
      <c r="D63" s="132"/>
      <c r="E63" s="133"/>
      <c r="F63" s="40" t="s">
        <v>95</v>
      </c>
      <c r="G63" s="73" t="e">
        <f>'MRS(input)'!E11</f>
        <v>#DIV/0!</v>
      </c>
      <c r="H63" s="75" t="s">
        <v>155</v>
      </c>
      <c r="I63" s="86" t="s">
        <v>157</v>
      </c>
    </row>
    <row r="64" spans="1:9" ht="40.799999999999997" customHeight="1">
      <c r="A64" s="43"/>
      <c r="B64" s="45"/>
      <c r="C64" s="131" t="s">
        <v>173</v>
      </c>
      <c r="D64" s="132"/>
      <c r="E64" s="133"/>
      <c r="F64" s="40" t="s">
        <v>95</v>
      </c>
      <c r="G64" s="73">
        <v>0</v>
      </c>
      <c r="H64" s="75"/>
      <c r="I64" s="86" t="s">
        <v>172</v>
      </c>
    </row>
    <row r="65" spans="1:9" ht="44.4" customHeight="1">
      <c r="A65" s="43"/>
      <c r="B65" s="45"/>
      <c r="C65" s="131" t="s">
        <v>768</v>
      </c>
      <c r="D65" s="132"/>
      <c r="E65" s="133"/>
      <c r="F65" s="40" t="s">
        <v>95</v>
      </c>
      <c r="G65" s="73" t="e">
        <f>'MRS(input)'!E12</f>
        <v>#DIV/0!</v>
      </c>
      <c r="H65" s="75" t="s">
        <v>133</v>
      </c>
      <c r="I65" s="86" t="s">
        <v>134</v>
      </c>
    </row>
    <row r="66" spans="1:9" ht="39.6" customHeight="1">
      <c r="A66" s="42"/>
      <c r="B66" s="44"/>
      <c r="C66" s="131" t="s">
        <v>174</v>
      </c>
      <c r="D66" s="132"/>
      <c r="E66" s="133"/>
      <c r="F66" s="40" t="s">
        <v>95</v>
      </c>
      <c r="G66" s="73" t="e">
        <f>'MRS(input)'!E13</f>
        <v>#DIV/0!</v>
      </c>
      <c r="H66" s="75" t="s">
        <v>133</v>
      </c>
      <c r="I66" s="86" t="s">
        <v>136</v>
      </c>
    </row>
    <row r="67" spans="1:9" ht="44.4" customHeight="1">
      <c r="A67" s="43"/>
      <c r="B67" s="45"/>
      <c r="C67" s="131" t="s">
        <v>137</v>
      </c>
      <c r="D67" s="132"/>
      <c r="E67" s="133"/>
      <c r="F67" s="40" t="s">
        <v>95</v>
      </c>
      <c r="G67" s="73">
        <v>0</v>
      </c>
      <c r="H67" s="75"/>
      <c r="I67" s="86" t="s">
        <v>139</v>
      </c>
    </row>
    <row r="68" spans="1:9" ht="192.6" customHeight="1">
      <c r="C68" s="8"/>
      <c r="D68" s="8"/>
      <c r="E68" s="8"/>
      <c r="F68" s="2"/>
      <c r="G68" s="79"/>
      <c r="H68" s="80"/>
    </row>
    <row r="69" spans="1:9" ht="40.799999999999997" customHeight="1">
      <c r="A69" s="43"/>
      <c r="B69" s="45"/>
      <c r="C69" s="131" t="s">
        <v>175</v>
      </c>
      <c r="D69" s="132"/>
      <c r="E69" s="133"/>
      <c r="F69" s="40" t="s">
        <v>95</v>
      </c>
      <c r="G69" s="73">
        <v>0</v>
      </c>
      <c r="H69" s="75" t="s">
        <v>155</v>
      </c>
      <c r="I69" s="86" t="s">
        <v>178</v>
      </c>
    </row>
    <row r="70" spans="1:9" ht="40.799999999999997" customHeight="1">
      <c r="A70" s="43"/>
      <c r="B70" s="45"/>
      <c r="C70" s="131" t="s">
        <v>705</v>
      </c>
      <c r="D70" s="132"/>
      <c r="E70" s="133"/>
      <c r="F70" s="40" t="s">
        <v>95</v>
      </c>
      <c r="G70" s="73">
        <v>15175</v>
      </c>
      <c r="H70" s="75" t="s">
        <v>704</v>
      </c>
      <c r="I70" s="86" t="s">
        <v>179</v>
      </c>
    </row>
    <row r="71" spans="1:9" ht="40.799999999999997" customHeight="1">
      <c r="A71" s="43"/>
      <c r="B71" s="45"/>
      <c r="C71" s="131" t="s">
        <v>176</v>
      </c>
      <c r="D71" s="132"/>
      <c r="E71" s="133"/>
      <c r="F71" s="40" t="s">
        <v>95</v>
      </c>
      <c r="G71" s="73" t="e">
        <f>'MRS(input)'!E16</f>
        <v>#DIV/0!</v>
      </c>
      <c r="H71" s="75"/>
      <c r="I71" s="155" t="s">
        <v>775</v>
      </c>
    </row>
    <row r="72" spans="1:9" ht="44.4" customHeight="1">
      <c r="A72" s="43"/>
      <c r="B72" s="45"/>
      <c r="C72" s="131" t="s">
        <v>177</v>
      </c>
      <c r="D72" s="132"/>
      <c r="E72" s="133"/>
      <c r="F72" s="40" t="s">
        <v>95</v>
      </c>
      <c r="G72" s="73">
        <v>303.14999999999998</v>
      </c>
      <c r="H72" s="75" t="s">
        <v>518</v>
      </c>
      <c r="I72" s="86" t="s">
        <v>180</v>
      </c>
    </row>
    <row r="73" spans="1:9" ht="39.6" customHeight="1">
      <c r="A73" s="42"/>
      <c r="B73" s="44"/>
      <c r="C73" s="131" t="s">
        <v>764</v>
      </c>
      <c r="D73" s="132"/>
      <c r="E73" s="133"/>
      <c r="F73" s="40" t="s">
        <v>95</v>
      </c>
      <c r="G73" s="51">
        <v>1.986</v>
      </c>
      <c r="H73" s="75" t="s">
        <v>703</v>
      </c>
      <c r="I73" s="86" t="s">
        <v>181</v>
      </c>
    </row>
    <row r="74" spans="1:9" ht="44.4" customHeight="1">
      <c r="A74" s="43"/>
      <c r="B74" s="45"/>
      <c r="C74" s="131" t="s">
        <v>158</v>
      </c>
      <c r="D74" s="132"/>
      <c r="E74" s="133"/>
      <c r="F74" s="40" t="s">
        <v>95</v>
      </c>
      <c r="G74" s="73">
        <v>0</v>
      </c>
      <c r="H74" s="75"/>
      <c r="I74" s="86" t="s">
        <v>159</v>
      </c>
    </row>
    <row r="75" spans="1:9" ht="138.6" customHeight="1">
      <c r="C75" s="8"/>
      <c r="D75" s="8"/>
      <c r="E75" s="8"/>
      <c r="F75" s="2"/>
      <c r="G75" s="79"/>
      <c r="H75" s="80"/>
    </row>
    <row r="76" spans="1:9" ht="40.799999999999997" customHeight="1">
      <c r="A76" s="43"/>
      <c r="B76" s="45"/>
      <c r="C76" s="131" t="s">
        <v>162</v>
      </c>
      <c r="D76" s="132"/>
      <c r="E76" s="133"/>
      <c r="F76" s="40" t="s">
        <v>95</v>
      </c>
      <c r="G76" s="73" t="e">
        <f>G77*G78/G79</f>
        <v>#DIV/0!</v>
      </c>
      <c r="H76" s="75"/>
      <c r="I76" s="86" t="s">
        <v>163</v>
      </c>
    </row>
    <row r="77" spans="1:9" ht="40.799999999999997" customHeight="1">
      <c r="A77" s="43"/>
      <c r="B77" s="45"/>
      <c r="C77" s="131" t="s">
        <v>175</v>
      </c>
      <c r="D77" s="132"/>
      <c r="E77" s="133"/>
      <c r="F77" s="40" t="s">
        <v>95</v>
      </c>
      <c r="G77" s="73">
        <f>G69</f>
        <v>0</v>
      </c>
      <c r="H77" s="75"/>
      <c r="I77" s="86" t="s">
        <v>178</v>
      </c>
    </row>
    <row r="78" spans="1:9" ht="44.4" customHeight="1">
      <c r="A78" s="43"/>
      <c r="B78" s="45"/>
      <c r="C78" s="120" t="s">
        <v>143</v>
      </c>
      <c r="D78" s="120"/>
      <c r="E78" s="120"/>
      <c r="F78" s="40" t="s">
        <v>95</v>
      </c>
      <c r="G78" s="73" t="e">
        <f>G59</f>
        <v>#DIV/0!</v>
      </c>
      <c r="H78" s="75" t="s">
        <v>133</v>
      </c>
      <c r="I78" s="86" t="s">
        <v>167</v>
      </c>
    </row>
    <row r="79" spans="1:9" ht="39.6" customHeight="1">
      <c r="A79" s="42"/>
      <c r="B79" s="44"/>
      <c r="C79" s="131" t="s">
        <v>169</v>
      </c>
      <c r="D79" s="132"/>
      <c r="E79" s="133"/>
      <c r="F79" s="40" t="s">
        <v>95</v>
      </c>
      <c r="G79" s="73" t="e">
        <f>G60</f>
        <v>#DIV/0!</v>
      </c>
      <c r="H79" s="75" t="s">
        <v>133</v>
      </c>
      <c r="I79" s="86" t="s">
        <v>168</v>
      </c>
    </row>
    <row r="80" spans="1:9" ht="44.4" customHeight="1">
      <c r="A80" s="43"/>
      <c r="B80" s="45"/>
      <c r="C80" s="131" t="s">
        <v>158</v>
      </c>
      <c r="D80" s="132"/>
      <c r="E80" s="133"/>
      <c r="F80" s="40" t="s">
        <v>95</v>
      </c>
      <c r="G80" s="73">
        <v>0</v>
      </c>
      <c r="H80" s="75"/>
      <c r="I80" s="86" t="s">
        <v>159</v>
      </c>
    </row>
    <row r="81" spans="1:10" ht="120" customHeight="1">
      <c r="C81" s="8"/>
      <c r="D81" s="8"/>
      <c r="E81" s="8"/>
      <c r="F81" s="2"/>
      <c r="G81" s="79"/>
      <c r="H81" s="80"/>
    </row>
    <row r="82" spans="1:10" ht="18.75" customHeight="1" thickBot="1">
      <c r="A82" s="41" t="s">
        <v>5</v>
      </c>
      <c r="B82" s="37"/>
      <c r="C82" s="43"/>
      <c r="D82" s="43"/>
      <c r="E82" s="36"/>
      <c r="F82" s="38"/>
      <c r="G82" s="41"/>
      <c r="H82" s="36"/>
      <c r="I82" s="38"/>
    </row>
    <row r="83" spans="1:10" ht="18.75" customHeight="1">
      <c r="A83" s="43"/>
      <c r="B83" s="129" t="s">
        <v>706</v>
      </c>
      <c r="C83" s="129"/>
      <c r="D83" s="129"/>
      <c r="E83" s="129"/>
      <c r="F83" s="28"/>
      <c r="G83" s="112" t="e">
        <f>G84</f>
        <v>#DIV/0!</v>
      </c>
      <c r="H83" s="113" t="s">
        <v>58</v>
      </c>
      <c r="I83" s="70" t="s">
        <v>91</v>
      </c>
    </row>
    <row r="84" spans="1:10" ht="42" customHeight="1">
      <c r="B84" s="8"/>
      <c r="C84" s="120" t="s">
        <v>182</v>
      </c>
      <c r="D84" s="120"/>
      <c r="E84" s="120"/>
      <c r="F84" s="28" t="s">
        <v>95</v>
      </c>
      <c r="G84" s="110" t="e">
        <f>G85+G86+G87+G88+G89+G90</f>
        <v>#DIV/0!</v>
      </c>
      <c r="H84" s="114" t="s">
        <v>183</v>
      </c>
      <c r="I84" s="111" t="s">
        <v>184</v>
      </c>
    </row>
    <row r="85" spans="1:10" ht="42" customHeight="1">
      <c r="B85" s="8"/>
      <c r="C85" s="120" t="s">
        <v>185</v>
      </c>
      <c r="D85" s="120"/>
      <c r="E85" s="120"/>
      <c r="F85" s="28" t="s">
        <v>95</v>
      </c>
      <c r="G85" s="110" t="e">
        <f>G93</f>
        <v>#DIV/0!</v>
      </c>
      <c r="H85" s="114" t="s">
        <v>183</v>
      </c>
      <c r="I85" s="111" t="s">
        <v>186</v>
      </c>
    </row>
    <row r="86" spans="1:10" ht="42" customHeight="1">
      <c r="B86" s="8"/>
      <c r="C86" s="120" t="s">
        <v>187</v>
      </c>
      <c r="D86" s="120"/>
      <c r="E86" s="120"/>
      <c r="F86" s="28" t="s">
        <v>95</v>
      </c>
      <c r="G86" s="110">
        <v>0</v>
      </c>
      <c r="H86" s="114" t="s">
        <v>183</v>
      </c>
      <c r="I86" s="81" t="s">
        <v>188</v>
      </c>
      <c r="J86" s="140"/>
    </row>
    <row r="87" spans="1:10" ht="40.950000000000003" customHeight="1">
      <c r="C87" s="120" t="s">
        <v>190</v>
      </c>
      <c r="D87" s="120"/>
      <c r="E87" s="120"/>
      <c r="F87" s="28" t="s">
        <v>95</v>
      </c>
      <c r="G87" s="115">
        <v>0</v>
      </c>
      <c r="H87" s="114" t="s">
        <v>183</v>
      </c>
      <c r="I87" s="111" t="s">
        <v>189</v>
      </c>
    </row>
    <row r="88" spans="1:10" ht="42" customHeight="1">
      <c r="B88" s="8"/>
      <c r="C88" s="120" t="s">
        <v>191</v>
      </c>
      <c r="D88" s="120"/>
      <c r="E88" s="120"/>
      <c r="F88" s="28" t="s">
        <v>95</v>
      </c>
      <c r="G88" s="110">
        <v>0</v>
      </c>
      <c r="H88" s="114" t="s">
        <v>183</v>
      </c>
      <c r="I88" s="111" t="s">
        <v>192</v>
      </c>
    </row>
    <row r="89" spans="1:10" ht="42" customHeight="1">
      <c r="B89" s="8"/>
      <c r="C89" s="120" t="s">
        <v>193</v>
      </c>
      <c r="D89" s="120"/>
      <c r="E89" s="120"/>
      <c r="F89" s="28" t="s">
        <v>95</v>
      </c>
      <c r="G89" s="110">
        <v>0</v>
      </c>
      <c r="H89" s="114" t="s">
        <v>183</v>
      </c>
      <c r="I89" s="81" t="s">
        <v>84</v>
      </c>
      <c r="J89" s="140"/>
    </row>
    <row r="90" spans="1:10" ht="40.950000000000003" customHeight="1">
      <c r="C90" s="120" t="s">
        <v>194</v>
      </c>
      <c r="D90" s="120"/>
      <c r="E90" s="120"/>
      <c r="F90" s="28" t="s">
        <v>95</v>
      </c>
      <c r="G90" s="115">
        <v>0</v>
      </c>
      <c r="H90" s="114" t="s">
        <v>183</v>
      </c>
      <c r="I90" s="111" t="s">
        <v>195</v>
      </c>
    </row>
    <row r="91" spans="1:10" ht="40.950000000000003" customHeight="1" thickBot="1">
      <c r="C91" s="8"/>
      <c r="D91" s="8"/>
      <c r="E91" s="8"/>
      <c r="F91" s="2"/>
      <c r="G91" s="79"/>
      <c r="H91" s="80"/>
    </row>
    <row r="92" spans="1:10" ht="18.75" customHeight="1" thickBot="1">
      <c r="A92" s="42"/>
      <c r="B92" s="128" t="s">
        <v>203</v>
      </c>
      <c r="C92" s="129"/>
      <c r="D92" s="129"/>
      <c r="E92" s="129"/>
      <c r="F92" s="28"/>
      <c r="G92" s="53"/>
      <c r="H92" s="29"/>
      <c r="I92" s="70"/>
    </row>
    <row r="93" spans="1:10" ht="42" customHeight="1">
      <c r="B93" s="8"/>
      <c r="C93" s="120" t="s">
        <v>196</v>
      </c>
      <c r="D93" s="120"/>
      <c r="E93" s="120"/>
      <c r="F93" s="40" t="s">
        <v>95</v>
      </c>
      <c r="G93" s="97" t="e">
        <f>G94+G95+G96</f>
        <v>#DIV/0!</v>
      </c>
      <c r="H93" s="82" t="s">
        <v>183</v>
      </c>
      <c r="I93" s="77" t="s">
        <v>186</v>
      </c>
    </row>
    <row r="94" spans="1:10" ht="42" customHeight="1">
      <c r="B94" s="8"/>
      <c r="C94" s="120" t="s">
        <v>198</v>
      </c>
      <c r="D94" s="120"/>
      <c r="E94" s="120"/>
      <c r="F94" s="40" t="s">
        <v>95</v>
      </c>
      <c r="G94" s="31" t="e">
        <f>G99</f>
        <v>#DIV/0!</v>
      </c>
      <c r="H94" s="82" t="s">
        <v>183</v>
      </c>
      <c r="I94" s="96" t="s">
        <v>197</v>
      </c>
    </row>
    <row r="95" spans="1:10" ht="40.950000000000003" customHeight="1">
      <c r="C95" s="120" t="s">
        <v>199</v>
      </c>
      <c r="D95" s="120"/>
      <c r="E95" s="120"/>
      <c r="F95" s="40" t="s">
        <v>95</v>
      </c>
      <c r="G95" s="69">
        <v>0</v>
      </c>
      <c r="H95" s="82" t="s">
        <v>183</v>
      </c>
      <c r="I95" s="96" t="s">
        <v>200</v>
      </c>
    </row>
    <row r="96" spans="1:10" ht="42" customHeight="1">
      <c r="B96" s="8"/>
      <c r="C96" s="120" t="s">
        <v>201</v>
      </c>
      <c r="D96" s="120"/>
      <c r="E96" s="120"/>
      <c r="F96" s="40" t="s">
        <v>95</v>
      </c>
      <c r="G96" s="31">
        <v>0</v>
      </c>
      <c r="H96" s="82" t="s">
        <v>183</v>
      </c>
      <c r="I96" s="77" t="s">
        <v>202</v>
      </c>
    </row>
    <row r="97" spans="1:9" ht="56.4" customHeight="1" thickBot="1">
      <c r="C97" s="8"/>
      <c r="D97" s="8"/>
      <c r="E97" s="8"/>
      <c r="F97" s="2"/>
      <c r="G97" s="79"/>
      <c r="H97" s="80"/>
    </row>
    <row r="98" spans="1:9" ht="18.75" customHeight="1" thickBot="1">
      <c r="A98" s="42"/>
      <c r="B98" s="128" t="s">
        <v>204</v>
      </c>
      <c r="C98" s="129"/>
      <c r="D98" s="129"/>
      <c r="E98" s="129"/>
      <c r="F98" s="28"/>
      <c r="G98" s="53"/>
      <c r="H98" s="29"/>
      <c r="I98" s="70"/>
    </row>
    <row r="99" spans="1:9" ht="42" customHeight="1">
      <c r="B99" s="8"/>
      <c r="C99" s="120" t="s">
        <v>198</v>
      </c>
      <c r="D99" s="120"/>
      <c r="E99" s="120"/>
      <c r="F99" s="40" t="s">
        <v>95</v>
      </c>
      <c r="G99" s="97" t="e">
        <f>G100*G101*G102</f>
        <v>#DIV/0!</v>
      </c>
      <c r="H99" s="82" t="s">
        <v>183</v>
      </c>
      <c r="I99" s="96" t="s">
        <v>197</v>
      </c>
    </row>
    <row r="100" spans="1:9" ht="42" customHeight="1">
      <c r="B100" s="8"/>
      <c r="C100" s="120" t="s">
        <v>205</v>
      </c>
      <c r="D100" s="120"/>
      <c r="E100" s="120"/>
      <c r="F100" s="40" t="s">
        <v>95</v>
      </c>
      <c r="G100" s="31">
        <f>G104</f>
        <v>0</v>
      </c>
      <c r="H100" s="82" t="s">
        <v>206</v>
      </c>
      <c r="I100" s="96" t="s">
        <v>209</v>
      </c>
    </row>
    <row r="101" spans="1:9" ht="40.950000000000003" customHeight="1">
      <c r="C101" s="120" t="s">
        <v>207</v>
      </c>
      <c r="D101" s="120"/>
      <c r="E101" s="120"/>
      <c r="F101" s="40" t="s">
        <v>95</v>
      </c>
      <c r="G101" s="69" t="e">
        <f xml:space="preserve"> OR(G110,G117)</f>
        <v>#DIV/0!</v>
      </c>
      <c r="H101" s="82" t="s">
        <v>210</v>
      </c>
      <c r="I101" s="96" t="s">
        <v>208</v>
      </c>
    </row>
    <row r="102" spans="1:9" ht="42" customHeight="1">
      <c r="B102" s="8"/>
      <c r="C102" s="120" t="s">
        <v>211</v>
      </c>
      <c r="D102" s="120"/>
      <c r="E102" s="120"/>
      <c r="F102" s="40" t="s">
        <v>95</v>
      </c>
      <c r="G102" s="31" t="e">
        <f>'MRS(input)'!E38</f>
        <v>#DIV/0!</v>
      </c>
      <c r="H102" s="82" t="s">
        <v>212</v>
      </c>
      <c r="I102" s="77" t="s">
        <v>119</v>
      </c>
    </row>
    <row r="103" spans="1:9" ht="45" customHeight="1">
      <c r="C103" s="8"/>
      <c r="D103" s="8"/>
      <c r="E103" s="8"/>
      <c r="F103" s="2"/>
      <c r="G103" s="79"/>
      <c r="H103" s="80"/>
    </row>
    <row r="104" spans="1:9" ht="42" customHeight="1">
      <c r="B104" s="8"/>
      <c r="C104" s="120" t="s">
        <v>205</v>
      </c>
      <c r="D104" s="120"/>
      <c r="E104" s="120"/>
      <c r="F104" s="40" t="s">
        <v>95</v>
      </c>
      <c r="G104" s="31">
        <f>G105</f>
        <v>0</v>
      </c>
      <c r="H104" s="82" t="s">
        <v>206</v>
      </c>
      <c r="I104" s="96" t="s">
        <v>209</v>
      </c>
    </row>
    <row r="105" spans="1:9" ht="40.950000000000003" customHeight="1">
      <c r="C105" s="120" t="s">
        <v>213</v>
      </c>
      <c r="D105" s="120"/>
      <c r="E105" s="120"/>
      <c r="F105" s="40" t="s">
        <v>95</v>
      </c>
      <c r="G105" s="69">
        <f>'MRS(input)'!E45</f>
        <v>0</v>
      </c>
      <c r="H105" s="82" t="s">
        <v>214</v>
      </c>
      <c r="I105" s="96" t="s">
        <v>215</v>
      </c>
    </row>
    <row r="106" spans="1:9" ht="42" customHeight="1">
      <c r="B106" s="8"/>
      <c r="C106" s="120" t="s">
        <v>216</v>
      </c>
      <c r="D106" s="120"/>
      <c r="E106" s="120"/>
      <c r="F106" s="40" t="s">
        <v>95</v>
      </c>
      <c r="G106" s="31">
        <v>0</v>
      </c>
      <c r="H106" s="82"/>
      <c r="I106" s="77" t="s">
        <v>214</v>
      </c>
    </row>
    <row r="107" spans="1:9" ht="45" customHeight="1">
      <c r="C107" s="8"/>
      <c r="D107" s="8"/>
      <c r="E107" s="8"/>
      <c r="F107" s="2"/>
      <c r="G107" s="79"/>
      <c r="H107" s="80"/>
    </row>
    <row r="108" spans="1:9" ht="302.39999999999998" customHeight="1">
      <c r="C108" s="8"/>
      <c r="D108" s="8"/>
      <c r="E108" s="8"/>
      <c r="F108" s="2"/>
      <c r="G108" s="79"/>
      <c r="H108" s="80"/>
    </row>
    <row r="109" spans="1:9" ht="128.4" customHeight="1">
      <c r="C109" s="8"/>
      <c r="D109" s="8"/>
      <c r="E109" s="8"/>
      <c r="F109" s="2"/>
      <c r="G109" s="79"/>
      <c r="H109" s="80"/>
    </row>
    <row r="110" spans="1:9" ht="36" customHeight="1">
      <c r="A110" s="42"/>
      <c r="B110" s="44"/>
      <c r="C110" s="120" t="s">
        <v>207</v>
      </c>
      <c r="D110" s="120"/>
      <c r="E110" s="120"/>
      <c r="F110" s="40" t="s">
        <v>95</v>
      </c>
      <c r="G110" s="69" t="e">
        <f>(G111/G112)/G114</f>
        <v>#DIV/0!</v>
      </c>
      <c r="H110" s="82" t="s">
        <v>210</v>
      </c>
      <c r="I110" s="96" t="s">
        <v>208</v>
      </c>
    </row>
    <row r="111" spans="1:9" ht="36" customHeight="1">
      <c r="A111" s="42"/>
      <c r="B111" s="44"/>
      <c r="C111" s="131" t="s">
        <v>217</v>
      </c>
      <c r="D111" s="132"/>
      <c r="E111" s="133"/>
      <c r="F111" s="40" t="s">
        <v>95</v>
      </c>
      <c r="G111" s="73">
        <v>0</v>
      </c>
      <c r="H111" s="75" t="s">
        <v>219</v>
      </c>
      <c r="I111" s="86" t="s">
        <v>218</v>
      </c>
    </row>
    <row r="112" spans="1:9" ht="44.4" customHeight="1">
      <c r="A112" s="43"/>
      <c r="B112" s="45"/>
      <c r="C112" s="131" t="s">
        <v>220</v>
      </c>
      <c r="D112" s="132"/>
      <c r="E112" s="133"/>
      <c r="F112" s="40" t="s">
        <v>95</v>
      </c>
      <c r="G112" s="73" t="e">
        <f>'MRS(input)'!E46</f>
        <v>#DIV/0!</v>
      </c>
      <c r="H112" s="75" t="s">
        <v>214</v>
      </c>
      <c r="I112" s="86" t="s">
        <v>221</v>
      </c>
    </row>
    <row r="113" spans="1:9" ht="45.6" customHeight="1">
      <c r="A113" s="42"/>
      <c r="B113" s="44"/>
      <c r="C113" s="131" t="s">
        <v>222</v>
      </c>
      <c r="D113" s="132"/>
      <c r="E113" s="133"/>
      <c r="F113" s="40" t="s">
        <v>95</v>
      </c>
      <c r="G113" s="73">
        <v>0</v>
      </c>
      <c r="H113" s="75"/>
      <c r="I113" s="86" t="s">
        <v>223</v>
      </c>
    </row>
    <row r="114" spans="1:9" ht="44.4" customHeight="1">
      <c r="A114" s="43"/>
      <c r="B114" s="45"/>
      <c r="C114" s="131" t="s">
        <v>224</v>
      </c>
      <c r="D114" s="132"/>
      <c r="E114" s="133"/>
      <c r="F114" s="40" t="s">
        <v>95</v>
      </c>
      <c r="G114" s="73">
        <v>0</v>
      </c>
      <c r="H114" s="75"/>
      <c r="I114" s="86" t="s">
        <v>139</v>
      </c>
    </row>
    <row r="115" spans="1:9" ht="94.8" customHeight="1">
      <c r="C115" s="8"/>
      <c r="D115" s="8"/>
      <c r="E115" s="8"/>
      <c r="F115" s="2"/>
      <c r="G115" s="79"/>
      <c r="H115" s="80"/>
    </row>
    <row r="116" spans="1:9" ht="70.2" customHeight="1">
      <c r="C116" s="8"/>
      <c r="D116" s="8"/>
      <c r="E116" s="8"/>
      <c r="F116" s="2"/>
      <c r="G116" s="79"/>
      <c r="H116" s="80"/>
    </row>
    <row r="117" spans="1:9" ht="36" customHeight="1" thickBot="1">
      <c r="A117" s="42"/>
      <c r="B117" s="44"/>
      <c r="C117" s="120" t="s">
        <v>207</v>
      </c>
      <c r="D117" s="120"/>
      <c r="E117" s="120"/>
      <c r="F117" s="40" t="s">
        <v>95</v>
      </c>
      <c r="G117" s="69">
        <v>2E-3</v>
      </c>
      <c r="H117" s="82" t="s">
        <v>210</v>
      </c>
      <c r="I117" s="96" t="s">
        <v>208</v>
      </c>
    </row>
    <row r="118" spans="1:9" ht="18.75" customHeight="1" thickBot="1">
      <c r="A118" s="42"/>
      <c r="B118" s="128" t="s">
        <v>225</v>
      </c>
      <c r="C118" s="129"/>
      <c r="D118" s="129"/>
      <c r="E118" s="129"/>
      <c r="F118" s="28"/>
      <c r="G118" s="53"/>
      <c r="H118" s="29"/>
      <c r="I118" s="70"/>
    </row>
    <row r="119" spans="1:9" ht="42" customHeight="1">
      <c r="B119" s="8"/>
      <c r="C119" s="120" t="s">
        <v>226</v>
      </c>
      <c r="D119" s="120"/>
      <c r="E119" s="120"/>
      <c r="F119" s="40" t="s">
        <v>95</v>
      </c>
      <c r="G119" s="97" t="e">
        <f>G120*G121*G122</f>
        <v>#DIV/0!</v>
      </c>
      <c r="H119" s="82" t="s">
        <v>183</v>
      </c>
      <c r="I119" s="96" t="s">
        <v>227</v>
      </c>
    </row>
    <row r="120" spans="1:9" ht="42" customHeight="1">
      <c r="B120" s="8"/>
      <c r="C120" s="120" t="s">
        <v>205</v>
      </c>
      <c r="D120" s="120"/>
      <c r="E120" s="120"/>
      <c r="F120" s="40" t="s">
        <v>95</v>
      </c>
      <c r="G120" s="31">
        <f>G104</f>
        <v>0</v>
      </c>
      <c r="H120" s="82" t="s">
        <v>206</v>
      </c>
      <c r="I120" s="96" t="s">
        <v>209</v>
      </c>
    </row>
    <row r="121" spans="1:9" ht="40.950000000000003" customHeight="1">
      <c r="C121" s="120" t="s">
        <v>228</v>
      </c>
      <c r="D121" s="120"/>
      <c r="E121" s="120"/>
      <c r="F121" s="40" t="s">
        <v>95</v>
      </c>
      <c r="G121" s="69" t="e">
        <f>OR(G125,G132)</f>
        <v>#DIV/0!</v>
      </c>
      <c r="H121" s="82" t="s">
        <v>229</v>
      </c>
      <c r="I121" s="77" t="s">
        <v>230</v>
      </c>
    </row>
    <row r="122" spans="1:9" ht="42" customHeight="1">
      <c r="B122" s="8"/>
      <c r="C122" s="120" t="s">
        <v>231</v>
      </c>
      <c r="D122" s="120"/>
      <c r="E122" s="120"/>
      <c r="F122" s="40" t="s">
        <v>95</v>
      </c>
      <c r="G122" s="31" t="e">
        <f>'MRS(input)'!E39</f>
        <v>#DIV/0!</v>
      </c>
      <c r="H122" s="82" t="s">
        <v>232</v>
      </c>
      <c r="I122" s="77" t="s">
        <v>233</v>
      </c>
    </row>
    <row r="123" spans="1:9" ht="45" customHeight="1">
      <c r="C123" s="8"/>
      <c r="D123" s="8"/>
      <c r="E123" s="8"/>
      <c r="F123" s="2"/>
      <c r="G123" s="79"/>
      <c r="H123" s="80"/>
    </row>
    <row r="124" spans="1:9" ht="128.4" customHeight="1">
      <c r="C124" s="8"/>
      <c r="D124" s="8"/>
      <c r="E124" s="8"/>
      <c r="F124" s="2"/>
      <c r="G124" s="79"/>
      <c r="H124" s="80"/>
    </row>
    <row r="125" spans="1:9" ht="36" customHeight="1">
      <c r="A125" s="42"/>
      <c r="B125" s="44"/>
      <c r="C125" s="120" t="s">
        <v>228</v>
      </c>
      <c r="D125" s="120"/>
      <c r="E125" s="120"/>
      <c r="F125" s="40" t="s">
        <v>95</v>
      </c>
      <c r="G125" s="69" t="e">
        <f>(G126/G127)/G129</f>
        <v>#DIV/0!</v>
      </c>
      <c r="H125" s="82" t="s">
        <v>229</v>
      </c>
      <c r="I125" s="77" t="s">
        <v>230</v>
      </c>
    </row>
    <row r="126" spans="1:9" ht="36" customHeight="1">
      <c r="A126" s="42"/>
      <c r="B126" s="44"/>
      <c r="C126" s="131" t="s">
        <v>234</v>
      </c>
      <c r="D126" s="132"/>
      <c r="E126" s="133"/>
      <c r="F126" s="40" t="s">
        <v>95</v>
      </c>
      <c r="G126" s="73" t="e">
        <f>'MRS(input)'!E48</f>
        <v>#DIV/0!</v>
      </c>
      <c r="H126" s="75" t="s">
        <v>235</v>
      </c>
      <c r="I126" s="86" t="s">
        <v>236</v>
      </c>
    </row>
    <row r="127" spans="1:9" ht="44.4" customHeight="1">
      <c r="A127" s="43"/>
      <c r="B127" s="45"/>
      <c r="C127" s="131" t="s">
        <v>220</v>
      </c>
      <c r="D127" s="132"/>
      <c r="E127" s="133"/>
      <c r="F127" s="40" t="s">
        <v>95</v>
      </c>
      <c r="G127" s="73" t="e">
        <f>'MRS(input)'!E46</f>
        <v>#DIV/0!</v>
      </c>
      <c r="H127" s="75" t="s">
        <v>214</v>
      </c>
      <c r="I127" s="86" t="s">
        <v>221</v>
      </c>
    </row>
    <row r="128" spans="1:9" ht="45.6" customHeight="1">
      <c r="A128" s="42"/>
      <c r="B128" s="44"/>
      <c r="C128" s="131" t="s">
        <v>222</v>
      </c>
      <c r="D128" s="132"/>
      <c r="E128" s="133"/>
      <c r="F128" s="40" t="s">
        <v>95</v>
      </c>
      <c r="G128" s="73">
        <v>0</v>
      </c>
      <c r="H128" s="75"/>
      <c r="I128" s="86" t="s">
        <v>223</v>
      </c>
    </row>
    <row r="129" spans="1:9" ht="44.4" customHeight="1">
      <c r="A129" s="43"/>
      <c r="B129" s="45"/>
      <c r="C129" s="131" t="s">
        <v>224</v>
      </c>
      <c r="D129" s="132"/>
      <c r="E129" s="133"/>
      <c r="F129" s="40" t="s">
        <v>95</v>
      </c>
      <c r="G129" s="73">
        <v>0</v>
      </c>
      <c r="H129" s="75"/>
      <c r="I129" s="86" t="s">
        <v>139</v>
      </c>
    </row>
    <row r="130" spans="1:9" ht="94.8" customHeight="1">
      <c r="C130" s="8"/>
      <c r="D130" s="8"/>
      <c r="E130" s="8"/>
      <c r="F130" s="2"/>
      <c r="G130" s="79"/>
      <c r="H130" s="80"/>
    </row>
    <row r="131" spans="1:9" ht="70.2" customHeight="1">
      <c r="C131" s="8"/>
      <c r="D131" s="8"/>
      <c r="E131" s="8"/>
      <c r="F131" s="2"/>
      <c r="G131" s="79"/>
      <c r="H131" s="80"/>
    </row>
    <row r="132" spans="1:9" ht="36" customHeight="1" thickBot="1">
      <c r="A132" s="42"/>
      <c r="B132" s="44"/>
      <c r="C132" s="120" t="s">
        <v>228</v>
      </c>
      <c r="D132" s="120"/>
      <c r="E132" s="120"/>
      <c r="F132" s="40" t="s">
        <v>95</v>
      </c>
      <c r="G132" s="69">
        <v>2.0000000000000001E-4</v>
      </c>
      <c r="H132" s="82" t="s">
        <v>229</v>
      </c>
      <c r="I132" s="77" t="s">
        <v>230</v>
      </c>
    </row>
    <row r="133" spans="1:9" ht="18.75" customHeight="1" thickBot="1">
      <c r="A133" s="42"/>
      <c r="B133" s="128" t="s">
        <v>237</v>
      </c>
      <c r="C133" s="129"/>
      <c r="D133" s="129"/>
      <c r="E133" s="129"/>
      <c r="F133" s="28"/>
      <c r="G133" s="53"/>
      <c r="H133" s="29"/>
      <c r="I133" s="70"/>
    </row>
    <row r="134" spans="1:9" ht="42" customHeight="1">
      <c r="B134" s="8"/>
      <c r="C134" s="120" t="s">
        <v>238</v>
      </c>
      <c r="D134" s="120"/>
      <c r="E134" s="120"/>
      <c r="F134" s="40" t="s">
        <v>95</v>
      </c>
      <c r="G134" s="97" t="e">
        <f>G135*G136*G137*G138*G139</f>
        <v>#DIV/0!</v>
      </c>
      <c r="H134" s="82" t="s">
        <v>183</v>
      </c>
      <c r="I134" s="96" t="s">
        <v>202</v>
      </c>
    </row>
    <row r="135" spans="1:9" ht="42" customHeight="1">
      <c r="B135" s="8"/>
      <c r="C135" s="120" t="s">
        <v>239</v>
      </c>
      <c r="D135" s="120"/>
      <c r="E135" s="120"/>
      <c r="F135" s="40" t="s">
        <v>95</v>
      </c>
      <c r="G135" s="31" t="e">
        <f>G142+G147</f>
        <v>#DIV/0!</v>
      </c>
      <c r="H135" s="82" t="s">
        <v>240</v>
      </c>
      <c r="I135" s="96" t="s">
        <v>241</v>
      </c>
    </row>
    <row r="136" spans="1:9" ht="40.950000000000003" customHeight="1">
      <c r="C136" s="120" t="s">
        <v>242</v>
      </c>
      <c r="D136" s="120"/>
      <c r="E136" s="120"/>
      <c r="F136" s="40" t="s">
        <v>95</v>
      </c>
      <c r="G136" s="69">
        <v>0</v>
      </c>
      <c r="H136" s="82" t="s">
        <v>243</v>
      </c>
      <c r="I136" s="77" t="s">
        <v>244</v>
      </c>
    </row>
    <row r="137" spans="1:9" ht="42" customHeight="1">
      <c r="B137" s="8"/>
      <c r="C137" s="120" t="s">
        <v>245</v>
      </c>
      <c r="D137" s="120"/>
      <c r="E137" s="120"/>
      <c r="F137" s="40" t="s">
        <v>95</v>
      </c>
      <c r="G137" s="31">
        <v>0</v>
      </c>
      <c r="H137" s="82"/>
      <c r="I137" s="77" t="s">
        <v>246</v>
      </c>
    </row>
    <row r="138" spans="1:9" ht="42" customHeight="1">
      <c r="B138" s="8"/>
      <c r="C138" s="120" t="s">
        <v>247</v>
      </c>
      <c r="D138" s="120"/>
      <c r="E138" s="120"/>
      <c r="F138" s="40" t="s">
        <v>95</v>
      </c>
      <c r="G138" s="31">
        <v>0</v>
      </c>
      <c r="H138" s="82"/>
      <c r="I138" s="77" t="s">
        <v>248</v>
      </c>
    </row>
    <row r="139" spans="1:9" ht="42" customHeight="1">
      <c r="B139" s="8"/>
      <c r="C139" s="120" t="s">
        <v>211</v>
      </c>
      <c r="D139" s="120"/>
      <c r="E139" s="120"/>
      <c r="F139" s="40" t="s">
        <v>95</v>
      </c>
      <c r="G139" s="31" t="e">
        <f>'MRS(input)'!E38</f>
        <v>#DIV/0!</v>
      </c>
      <c r="H139" s="82" t="s">
        <v>212</v>
      </c>
      <c r="I139" s="77" t="s">
        <v>119</v>
      </c>
    </row>
    <row r="140" spans="1:9" ht="45" customHeight="1">
      <c r="C140" s="8"/>
      <c r="D140" s="8"/>
      <c r="E140" s="8"/>
      <c r="F140" s="2"/>
      <c r="G140" s="79"/>
      <c r="H140" s="80"/>
    </row>
    <row r="141" spans="1:9" ht="190.2" customHeight="1">
      <c r="C141" s="8"/>
      <c r="D141" s="8"/>
      <c r="E141" s="8"/>
      <c r="F141" s="2"/>
      <c r="G141" s="79"/>
      <c r="H141" s="80"/>
    </row>
    <row r="142" spans="1:9" ht="64.2" customHeight="1">
      <c r="A142" s="42"/>
      <c r="B142" s="44"/>
      <c r="C142" s="120" t="s">
        <v>239</v>
      </c>
      <c r="D142" s="120"/>
      <c r="E142" s="120"/>
      <c r="F142" s="40" t="s">
        <v>95</v>
      </c>
      <c r="G142" s="73" t="e">
        <f>G143*G144</f>
        <v>#DIV/0!</v>
      </c>
      <c r="H142" s="75" t="s">
        <v>240</v>
      </c>
      <c r="I142" s="70" t="s">
        <v>241</v>
      </c>
    </row>
    <row r="143" spans="1:9" ht="36" customHeight="1">
      <c r="A143" s="42"/>
      <c r="B143" s="44"/>
      <c r="C143" s="131" t="s">
        <v>249</v>
      </c>
      <c r="D143" s="132"/>
      <c r="E143" s="133"/>
      <c r="F143" s="40" t="s">
        <v>95</v>
      </c>
      <c r="G143" s="73" t="e">
        <f>'MRS(input)'!E51</f>
        <v>#DIV/0!</v>
      </c>
      <c r="H143" s="75" t="s">
        <v>250</v>
      </c>
      <c r="I143" s="86" t="s">
        <v>251</v>
      </c>
    </row>
    <row r="144" spans="1:9" ht="44.4" customHeight="1">
      <c r="A144" s="43"/>
      <c r="B144" s="45"/>
      <c r="C144" s="131" t="s">
        <v>252</v>
      </c>
      <c r="D144" s="132"/>
      <c r="E144" s="133"/>
      <c r="F144" s="40" t="s">
        <v>95</v>
      </c>
      <c r="G144" s="73" t="e">
        <f>'MRS(input)'!E49</f>
        <v>#DIV/0!</v>
      </c>
      <c r="H144" s="75" t="s">
        <v>253</v>
      </c>
      <c r="I144" s="86" t="s">
        <v>254</v>
      </c>
    </row>
    <row r="145" spans="1:10" ht="66.599999999999994" customHeight="1">
      <c r="C145" s="8"/>
      <c r="D145" s="8"/>
      <c r="E145" s="8"/>
      <c r="F145" s="2"/>
      <c r="G145" s="79"/>
      <c r="H145" s="80"/>
    </row>
    <row r="146" spans="1:10" ht="121.8" customHeight="1">
      <c r="C146" s="8"/>
      <c r="D146" s="8"/>
      <c r="E146" s="8"/>
      <c r="F146" s="2"/>
      <c r="G146" s="79"/>
      <c r="H146" s="80"/>
    </row>
    <row r="147" spans="1:10" ht="64.2" customHeight="1">
      <c r="A147" s="42"/>
      <c r="B147" s="44"/>
      <c r="C147" s="120" t="s">
        <v>239</v>
      </c>
      <c r="D147" s="120"/>
      <c r="E147" s="120"/>
      <c r="F147" s="40" t="s">
        <v>95</v>
      </c>
      <c r="G147" s="73" t="e">
        <f>G148*G149*G150</f>
        <v>#DIV/0!</v>
      </c>
      <c r="H147" s="75" t="s">
        <v>240</v>
      </c>
      <c r="I147" s="70" t="s">
        <v>241</v>
      </c>
    </row>
    <row r="148" spans="1:10" ht="36" customHeight="1">
      <c r="A148" s="42"/>
      <c r="B148" s="44"/>
      <c r="C148" s="131" t="s">
        <v>255</v>
      </c>
      <c r="D148" s="132"/>
      <c r="E148" s="133"/>
      <c r="F148" s="40" t="s">
        <v>95</v>
      </c>
      <c r="G148" s="73" t="e">
        <f>'MRS(input)'!E52</f>
        <v>#DIV/0!</v>
      </c>
      <c r="H148" s="75" t="s">
        <v>250</v>
      </c>
      <c r="I148" s="86" t="s">
        <v>256</v>
      </c>
    </row>
    <row r="149" spans="1:10" ht="44.4" customHeight="1">
      <c r="A149" s="43"/>
      <c r="B149" s="45"/>
      <c r="C149" s="131" t="s">
        <v>257</v>
      </c>
      <c r="D149" s="132"/>
      <c r="E149" s="133"/>
      <c r="F149" s="40" t="s">
        <v>95</v>
      </c>
      <c r="G149" s="73" t="e">
        <f>'MRS(input)'!E53</f>
        <v>#DIV/0!</v>
      </c>
      <c r="H149" s="75" t="s">
        <v>253</v>
      </c>
      <c r="I149" s="86" t="s">
        <v>258</v>
      </c>
    </row>
    <row r="150" spans="1:10" ht="44.4" customHeight="1">
      <c r="A150" s="43"/>
      <c r="B150" s="45"/>
      <c r="C150" s="131" t="s">
        <v>259</v>
      </c>
      <c r="D150" s="132"/>
      <c r="E150" s="133"/>
      <c r="F150" s="40" t="s">
        <v>95</v>
      </c>
      <c r="G150" s="73">
        <v>0</v>
      </c>
      <c r="H150" s="75"/>
      <c r="I150" s="86" t="s">
        <v>260</v>
      </c>
    </row>
    <row r="151" spans="1:10" ht="66.599999999999994" customHeight="1" thickBot="1">
      <c r="C151" s="8"/>
      <c r="D151" s="8"/>
      <c r="E151" s="8"/>
      <c r="F151" s="2"/>
      <c r="G151" s="79"/>
      <c r="H151" s="80"/>
    </row>
    <row r="152" spans="1:10" ht="18.75" customHeight="1" thickBot="1">
      <c r="A152" s="42"/>
      <c r="B152" s="128" t="s">
        <v>261</v>
      </c>
      <c r="C152" s="129"/>
      <c r="D152" s="129"/>
      <c r="E152" s="129"/>
      <c r="F152" s="28"/>
      <c r="G152" s="53"/>
      <c r="H152" s="29"/>
      <c r="I152" s="70"/>
    </row>
    <row r="153" spans="1:10" ht="42" customHeight="1">
      <c r="B153" s="8"/>
      <c r="C153" s="120" t="s">
        <v>262</v>
      </c>
      <c r="D153" s="120"/>
      <c r="E153" s="120"/>
      <c r="F153" s="40" t="s">
        <v>95</v>
      </c>
      <c r="G153" s="98" t="e">
        <f>G154+G155</f>
        <v>#DIV/0!</v>
      </c>
      <c r="H153" s="82" t="s">
        <v>183</v>
      </c>
      <c r="I153" s="77" t="s">
        <v>263</v>
      </c>
    </row>
    <row r="154" spans="1:10" ht="42" customHeight="1">
      <c r="B154" s="8"/>
      <c r="C154" s="120" t="s">
        <v>264</v>
      </c>
      <c r="D154" s="120"/>
      <c r="E154" s="120"/>
      <c r="F154" s="40" t="s">
        <v>95</v>
      </c>
      <c r="G154" s="31" t="e">
        <f>G158</f>
        <v>#DIV/0!</v>
      </c>
      <c r="H154" s="82" t="s">
        <v>183</v>
      </c>
      <c r="I154" s="96" t="s">
        <v>197</v>
      </c>
    </row>
    <row r="155" spans="1:10" ht="40.950000000000003" customHeight="1">
      <c r="C155" s="120" t="s">
        <v>265</v>
      </c>
      <c r="D155" s="120"/>
      <c r="E155" s="120"/>
      <c r="F155" s="40" t="s">
        <v>95</v>
      </c>
      <c r="G155" s="69">
        <v>0</v>
      </c>
      <c r="H155" s="82" t="s">
        <v>183</v>
      </c>
      <c r="I155" s="96" t="s">
        <v>266</v>
      </c>
      <c r="J155" s="83" t="s">
        <v>718</v>
      </c>
    </row>
    <row r="156" spans="1:10" ht="56.4" customHeight="1" thickBot="1">
      <c r="C156" s="8"/>
      <c r="D156" s="8"/>
      <c r="E156" s="8"/>
      <c r="F156" s="2"/>
      <c r="G156" s="79"/>
      <c r="H156" s="80"/>
    </row>
    <row r="157" spans="1:10" ht="18.75" customHeight="1" thickBot="1">
      <c r="A157" s="42"/>
      <c r="B157" s="99" t="s">
        <v>267</v>
      </c>
      <c r="C157" s="100"/>
      <c r="D157" s="100"/>
      <c r="E157" s="101"/>
      <c r="F157" s="102"/>
      <c r="G157" s="53"/>
      <c r="H157" s="29"/>
      <c r="I157" s="70"/>
    </row>
    <row r="158" spans="1:10" ht="36" customHeight="1">
      <c r="A158" s="42"/>
      <c r="B158" s="44"/>
      <c r="C158" s="120" t="s">
        <v>264</v>
      </c>
      <c r="D158" s="120"/>
      <c r="E158" s="120"/>
      <c r="F158" s="40" t="s">
        <v>95</v>
      </c>
      <c r="G158" s="31" t="e">
        <f>G159*G160*G161</f>
        <v>#DIV/0!</v>
      </c>
      <c r="H158" s="82" t="s">
        <v>183</v>
      </c>
      <c r="I158" s="96" t="s">
        <v>197</v>
      </c>
    </row>
    <row r="159" spans="1:10" ht="36" customHeight="1">
      <c r="A159" s="42"/>
      <c r="B159" s="44"/>
      <c r="C159" s="131" t="s">
        <v>269</v>
      </c>
      <c r="D159" s="132"/>
      <c r="E159" s="133"/>
      <c r="F159" s="40" t="s">
        <v>95</v>
      </c>
      <c r="G159" s="74">
        <v>0</v>
      </c>
      <c r="H159" s="34" t="s">
        <v>271</v>
      </c>
      <c r="I159" s="96" t="s">
        <v>270</v>
      </c>
      <c r="J159" s="1" t="s">
        <v>707</v>
      </c>
    </row>
    <row r="160" spans="1:10" ht="44.4" customHeight="1">
      <c r="A160" s="43"/>
      <c r="B160" s="45"/>
      <c r="C160" s="131" t="s">
        <v>765</v>
      </c>
      <c r="D160" s="132"/>
      <c r="E160" s="133"/>
      <c r="F160" s="40" t="s">
        <v>95</v>
      </c>
      <c r="G160" s="74">
        <v>0.4</v>
      </c>
      <c r="H160" s="34"/>
      <c r="I160" s="96" t="s">
        <v>268</v>
      </c>
    </row>
    <row r="161" spans="1:9" ht="42" customHeight="1">
      <c r="B161" s="8"/>
      <c r="C161" s="120" t="s">
        <v>717</v>
      </c>
      <c r="D161" s="120"/>
      <c r="E161" s="120"/>
      <c r="F161" s="40" t="s">
        <v>95</v>
      </c>
      <c r="G161" s="31" t="e">
        <f>'MRS(input)'!E38</f>
        <v>#DIV/0!</v>
      </c>
      <c r="H161" s="82" t="s">
        <v>212</v>
      </c>
      <c r="I161" s="77" t="s">
        <v>119</v>
      </c>
    </row>
    <row r="162" spans="1:9" ht="66.599999999999994" customHeight="1" thickBot="1">
      <c r="C162" s="8"/>
      <c r="D162" s="8"/>
      <c r="E162" s="8"/>
      <c r="F162" s="2"/>
      <c r="G162" s="79"/>
      <c r="H162" s="80"/>
    </row>
    <row r="163" spans="1:9" ht="18.75" customHeight="1" thickBot="1">
      <c r="A163" s="42"/>
      <c r="B163" s="128" t="s">
        <v>272</v>
      </c>
      <c r="C163" s="129"/>
      <c r="D163" s="129"/>
      <c r="E163" s="129"/>
      <c r="F163" s="28"/>
      <c r="G163" s="53"/>
      <c r="H163" s="29"/>
      <c r="I163" s="70"/>
    </row>
    <row r="164" spans="1:9" ht="42" customHeight="1">
      <c r="B164" s="8"/>
      <c r="C164" s="120" t="s">
        <v>273</v>
      </c>
      <c r="D164" s="120"/>
      <c r="E164" s="120"/>
      <c r="F164" s="40" t="s">
        <v>95</v>
      </c>
      <c r="G164" s="98" t="e">
        <f>G165+G166</f>
        <v>#DIV/0!</v>
      </c>
      <c r="H164" s="82" t="s">
        <v>183</v>
      </c>
      <c r="I164" s="77" t="s">
        <v>188</v>
      </c>
    </row>
    <row r="165" spans="1:9" ht="42" customHeight="1">
      <c r="B165" s="8"/>
      <c r="C165" s="120" t="s">
        <v>274</v>
      </c>
      <c r="D165" s="120"/>
      <c r="E165" s="120"/>
      <c r="F165" s="40" t="s">
        <v>95</v>
      </c>
      <c r="G165" s="31" t="e">
        <f>G169</f>
        <v>#DIV/0!</v>
      </c>
      <c r="H165" s="82" t="s">
        <v>183</v>
      </c>
      <c r="I165" s="96" t="s">
        <v>275</v>
      </c>
    </row>
    <row r="166" spans="1:9" ht="40.950000000000003" customHeight="1">
      <c r="C166" s="120" t="s">
        <v>276</v>
      </c>
      <c r="D166" s="120"/>
      <c r="E166" s="120"/>
      <c r="F166" s="40" t="s">
        <v>95</v>
      </c>
      <c r="G166" s="69">
        <v>0</v>
      </c>
      <c r="H166" s="82" t="s">
        <v>183</v>
      </c>
      <c r="I166" s="96" t="s">
        <v>277</v>
      </c>
    </row>
    <row r="167" spans="1:9" ht="56.4" customHeight="1" thickBot="1">
      <c r="C167" s="8"/>
      <c r="D167" s="8"/>
      <c r="E167" s="8"/>
      <c r="F167" s="2"/>
      <c r="G167" s="79"/>
      <c r="H167" s="80"/>
    </row>
    <row r="168" spans="1:9" ht="18.75" customHeight="1" thickBot="1">
      <c r="A168" s="42"/>
      <c r="B168" s="128" t="s">
        <v>278</v>
      </c>
      <c r="C168" s="129"/>
      <c r="D168" s="129"/>
      <c r="E168" s="129"/>
      <c r="F168" s="28"/>
      <c r="G168" s="53"/>
      <c r="H168" s="29"/>
      <c r="I168" s="70"/>
    </row>
    <row r="169" spans="1:9" ht="42" customHeight="1">
      <c r="B169" s="8"/>
      <c r="C169" s="120" t="s">
        <v>279</v>
      </c>
      <c r="D169" s="120"/>
      <c r="E169" s="120"/>
      <c r="F169" s="40" t="s">
        <v>95</v>
      </c>
      <c r="G169" s="98" t="e">
        <f>G170+G171</f>
        <v>#DIV/0!</v>
      </c>
      <c r="H169" s="82" t="s">
        <v>183</v>
      </c>
      <c r="I169" s="77" t="s">
        <v>280</v>
      </c>
    </row>
    <row r="170" spans="1:9" ht="42" customHeight="1">
      <c r="B170" s="8"/>
      <c r="C170" s="120" t="s">
        <v>710</v>
      </c>
      <c r="D170" s="120"/>
      <c r="E170" s="120"/>
      <c r="F170" s="40" t="s">
        <v>95</v>
      </c>
      <c r="G170" s="97" t="e">
        <f>G176+G194+G203</f>
        <v>#DIV/0!</v>
      </c>
      <c r="H170" s="82" t="s">
        <v>183</v>
      </c>
      <c r="I170" s="96" t="s">
        <v>282</v>
      </c>
    </row>
    <row r="171" spans="1:9" ht="40.950000000000003" customHeight="1">
      <c r="C171" s="120" t="s">
        <v>711</v>
      </c>
      <c r="D171" s="120"/>
      <c r="E171" s="120"/>
      <c r="F171" s="40" t="s">
        <v>95</v>
      </c>
      <c r="G171" s="69" t="e">
        <f>G211+G219</f>
        <v>#DIV/0!</v>
      </c>
      <c r="H171" s="82" t="s">
        <v>183</v>
      </c>
      <c r="I171" s="96" t="s">
        <v>283</v>
      </c>
    </row>
    <row r="172" spans="1:9" ht="40.950000000000003" customHeight="1">
      <c r="C172" s="120" t="s">
        <v>284</v>
      </c>
      <c r="D172" s="120"/>
      <c r="E172" s="120"/>
      <c r="F172" s="40" t="s">
        <v>95</v>
      </c>
      <c r="G172" s="69">
        <v>0</v>
      </c>
      <c r="H172" s="82"/>
      <c r="I172" s="96" t="s">
        <v>223</v>
      </c>
    </row>
    <row r="173" spans="1:9" ht="56.4" customHeight="1">
      <c r="C173" s="8"/>
      <c r="D173" s="8"/>
      <c r="E173" s="8"/>
      <c r="F173" s="2"/>
      <c r="G173" s="79"/>
      <c r="H173" s="80"/>
    </row>
    <row r="174" spans="1:9" ht="18.75" customHeight="1">
      <c r="A174" s="42"/>
      <c r="B174" s="125" t="s">
        <v>712</v>
      </c>
      <c r="C174" s="126"/>
      <c r="D174" s="126"/>
      <c r="E174" s="126"/>
      <c r="F174" s="126"/>
      <c r="G174" s="130"/>
      <c r="H174" s="29"/>
      <c r="I174" s="70"/>
    </row>
    <row r="175" spans="1:9" ht="30.6" customHeight="1">
      <c r="C175" s="87"/>
      <c r="D175" s="8"/>
      <c r="E175" s="8"/>
      <c r="F175" s="2"/>
      <c r="G175" s="79"/>
      <c r="H175" s="80"/>
    </row>
    <row r="176" spans="1:9" ht="42" customHeight="1">
      <c r="B176" s="8"/>
      <c r="C176" s="120" t="s">
        <v>710</v>
      </c>
      <c r="D176" s="120"/>
      <c r="E176" s="120"/>
      <c r="F176" s="40" t="s">
        <v>95</v>
      </c>
      <c r="G176" s="31" t="e">
        <f>G180*G181*G177*G178*G179</f>
        <v>#DIV/0!</v>
      </c>
      <c r="H176" s="82" t="s">
        <v>183</v>
      </c>
      <c r="I176" s="96" t="s">
        <v>282</v>
      </c>
    </row>
    <row r="177" spans="2:9" ht="42" customHeight="1">
      <c r="B177" s="8"/>
      <c r="C177" s="120" t="s">
        <v>285</v>
      </c>
      <c r="D177" s="120"/>
      <c r="E177" s="120"/>
      <c r="F177" s="40" t="s">
        <v>95</v>
      </c>
      <c r="G177" s="31" t="e">
        <f>G185</f>
        <v>#DIV/0!</v>
      </c>
      <c r="H177" s="82" t="s">
        <v>214</v>
      </c>
      <c r="I177" s="96" t="s">
        <v>286</v>
      </c>
    </row>
    <row r="178" spans="2:9" ht="40.950000000000003" customHeight="1">
      <c r="C178" s="120" t="s">
        <v>287</v>
      </c>
      <c r="D178" s="120"/>
      <c r="E178" s="120"/>
      <c r="F178" s="40" t="s">
        <v>95</v>
      </c>
      <c r="G178" s="69">
        <v>0</v>
      </c>
      <c r="H178" s="82" t="s">
        <v>288</v>
      </c>
      <c r="I178" s="96" t="s">
        <v>289</v>
      </c>
    </row>
    <row r="179" spans="2:9" ht="40.950000000000003" customHeight="1">
      <c r="C179" s="120" t="s">
        <v>290</v>
      </c>
      <c r="D179" s="120"/>
      <c r="E179" s="120"/>
      <c r="F179" s="40" t="s">
        <v>95</v>
      </c>
      <c r="G179" s="69">
        <v>0</v>
      </c>
      <c r="H179" s="82"/>
      <c r="I179" s="96" t="s">
        <v>291</v>
      </c>
    </row>
    <row r="180" spans="2:9" ht="40.950000000000003" customHeight="1">
      <c r="C180" s="120" t="s">
        <v>292</v>
      </c>
      <c r="D180" s="120"/>
      <c r="E180" s="120"/>
      <c r="F180" s="40" t="s">
        <v>95</v>
      </c>
      <c r="G180" s="69" t="e">
        <f>'MRS(input)'!E26</f>
        <v>#DIV/0!</v>
      </c>
      <c r="H180" s="82"/>
      <c r="I180" s="96" t="s">
        <v>293</v>
      </c>
    </row>
    <row r="181" spans="2:9" ht="40.950000000000003" customHeight="1">
      <c r="C181" s="120" t="s">
        <v>294</v>
      </c>
      <c r="D181" s="120"/>
      <c r="E181" s="120"/>
      <c r="F181" s="40" t="s">
        <v>95</v>
      </c>
      <c r="G181" s="69">
        <f>44/22</f>
        <v>2</v>
      </c>
      <c r="H181" s="82" t="s">
        <v>295</v>
      </c>
      <c r="I181" s="96" t="s">
        <v>310</v>
      </c>
    </row>
    <row r="182" spans="2:9" ht="40.950000000000003" customHeight="1">
      <c r="C182" s="120" t="s">
        <v>296</v>
      </c>
      <c r="D182" s="120"/>
      <c r="E182" s="120"/>
      <c r="F182" s="40" t="s">
        <v>95</v>
      </c>
      <c r="G182" s="69">
        <v>0</v>
      </c>
      <c r="H182" s="82"/>
      <c r="I182" s="96" t="s">
        <v>223</v>
      </c>
    </row>
    <row r="183" spans="2:9" ht="40.950000000000003" customHeight="1">
      <c r="C183" s="120" t="s">
        <v>297</v>
      </c>
      <c r="D183" s="120"/>
      <c r="E183" s="120"/>
      <c r="F183" s="40" t="s">
        <v>95</v>
      </c>
      <c r="G183" s="69">
        <v>0</v>
      </c>
      <c r="H183" s="82"/>
      <c r="I183" s="96" t="s">
        <v>87</v>
      </c>
    </row>
    <row r="184" spans="2:9" ht="56.4" customHeight="1">
      <c r="C184" s="8"/>
      <c r="D184" s="8"/>
      <c r="E184" s="8"/>
      <c r="F184" s="2"/>
      <c r="G184" s="79"/>
      <c r="H184" s="80"/>
    </row>
    <row r="185" spans="2:9" ht="42" customHeight="1">
      <c r="B185" s="8"/>
      <c r="C185" s="120" t="s">
        <v>298</v>
      </c>
      <c r="D185" s="120"/>
      <c r="E185" s="120"/>
      <c r="F185" s="40" t="s">
        <v>95</v>
      </c>
      <c r="G185" s="98" t="e">
        <f>G186*(G187/G188)</f>
        <v>#DIV/0!</v>
      </c>
      <c r="H185" s="82" t="s">
        <v>214</v>
      </c>
      <c r="I185" s="77" t="s">
        <v>286</v>
      </c>
    </row>
    <row r="186" spans="2:9" ht="42" customHeight="1">
      <c r="B186" s="8"/>
      <c r="C186" s="120" t="s">
        <v>299</v>
      </c>
      <c r="D186" s="120"/>
      <c r="E186" s="120"/>
      <c r="F186" s="40" t="s">
        <v>95</v>
      </c>
      <c r="G186" s="31" t="e">
        <f>'MRS(input)'!E27</f>
        <v>#DIV/0!</v>
      </c>
      <c r="H186" s="82" t="s">
        <v>214</v>
      </c>
      <c r="I186" s="96" t="s">
        <v>300</v>
      </c>
    </row>
    <row r="187" spans="2:9" ht="40.950000000000003" customHeight="1">
      <c r="C187" s="120" t="s">
        <v>301</v>
      </c>
      <c r="D187" s="120"/>
      <c r="E187" s="120"/>
      <c r="F187" s="40" t="s">
        <v>95</v>
      </c>
      <c r="G187" s="69" t="e">
        <f>'MRS(input)'!E31</f>
        <v>#DIV/0!</v>
      </c>
      <c r="H187" s="82"/>
      <c r="I187" s="96" t="s">
        <v>303</v>
      </c>
    </row>
    <row r="188" spans="2:9" ht="40.950000000000003" customHeight="1">
      <c r="C188" s="120" t="s">
        <v>302</v>
      </c>
      <c r="D188" s="120"/>
      <c r="E188" s="120"/>
      <c r="F188" s="40" t="s">
        <v>95</v>
      </c>
      <c r="G188" s="69">
        <v>0</v>
      </c>
      <c r="H188" s="82"/>
      <c r="I188" s="96" t="s">
        <v>304</v>
      </c>
    </row>
    <row r="189" spans="2:9" ht="40.950000000000003" customHeight="1">
      <c r="C189" s="120" t="s">
        <v>305</v>
      </c>
      <c r="D189" s="120"/>
      <c r="E189" s="120"/>
      <c r="F189" s="40" t="s">
        <v>95</v>
      </c>
      <c r="G189" s="69">
        <v>0</v>
      </c>
      <c r="H189" s="82"/>
      <c r="I189" s="96" t="s">
        <v>306</v>
      </c>
    </row>
    <row r="190" spans="2:9" ht="40.950000000000003" customHeight="1">
      <c r="C190" s="120" t="s">
        <v>297</v>
      </c>
      <c r="D190" s="120"/>
      <c r="E190" s="120"/>
      <c r="F190" s="40" t="s">
        <v>95</v>
      </c>
      <c r="G190" s="69">
        <v>0</v>
      </c>
      <c r="H190" s="82"/>
      <c r="I190" s="96" t="s">
        <v>87</v>
      </c>
    </row>
    <row r="191" spans="2:9" ht="56.4" customHeight="1">
      <c r="C191" s="8"/>
      <c r="D191" s="8"/>
      <c r="E191" s="8"/>
      <c r="F191" s="2"/>
      <c r="G191" s="79"/>
      <c r="H191" s="80"/>
    </row>
    <row r="192" spans="2:9" ht="67.2" customHeight="1">
      <c r="C192" s="87"/>
      <c r="D192" s="8"/>
      <c r="E192" s="8"/>
      <c r="F192" s="2"/>
      <c r="G192" s="79"/>
      <c r="H192" s="80"/>
    </row>
    <row r="193" spans="2:9" ht="30.6" customHeight="1">
      <c r="C193" s="87"/>
      <c r="D193" s="8"/>
      <c r="E193" s="8"/>
      <c r="F193" s="2"/>
      <c r="G193" s="79"/>
      <c r="H193" s="80"/>
    </row>
    <row r="194" spans="2:9" ht="42" customHeight="1">
      <c r="B194" s="8"/>
      <c r="C194" s="120" t="s">
        <v>710</v>
      </c>
      <c r="D194" s="120"/>
      <c r="E194" s="120"/>
      <c r="F194" s="40" t="s">
        <v>95</v>
      </c>
      <c r="G194" s="31" t="e">
        <f>G198*G197*G195*G196</f>
        <v>#DIV/0!</v>
      </c>
      <c r="H194" s="82" t="s">
        <v>183</v>
      </c>
      <c r="I194" s="96" t="s">
        <v>282</v>
      </c>
    </row>
    <row r="195" spans="2:9" ht="42" customHeight="1">
      <c r="B195" s="8"/>
      <c r="C195" s="120" t="s">
        <v>299</v>
      </c>
      <c r="D195" s="120"/>
      <c r="E195" s="120"/>
      <c r="F195" s="40" t="s">
        <v>95</v>
      </c>
      <c r="G195" s="31" t="e">
        <f>'MRS(input)'!E27</f>
        <v>#DIV/0!</v>
      </c>
      <c r="H195" s="82" t="s">
        <v>214</v>
      </c>
      <c r="I195" s="96" t="s">
        <v>300</v>
      </c>
    </row>
    <row r="196" spans="2:9" ht="40.950000000000003" customHeight="1">
      <c r="C196" s="120" t="s">
        <v>308</v>
      </c>
      <c r="D196" s="120"/>
      <c r="E196" s="120"/>
      <c r="F196" s="40" t="s">
        <v>95</v>
      </c>
      <c r="G196" s="69">
        <v>0</v>
      </c>
      <c r="H196" s="82" t="s">
        <v>288</v>
      </c>
      <c r="I196" s="96" t="s">
        <v>307</v>
      </c>
    </row>
    <row r="197" spans="2:9" ht="40.950000000000003" customHeight="1">
      <c r="C197" s="120" t="s">
        <v>292</v>
      </c>
      <c r="D197" s="120"/>
      <c r="E197" s="120"/>
      <c r="F197" s="40" t="s">
        <v>95</v>
      </c>
      <c r="G197" s="69" t="e">
        <f>'MRS(input)'!E26</f>
        <v>#DIV/0!</v>
      </c>
      <c r="H197" s="82"/>
      <c r="I197" s="96" t="s">
        <v>309</v>
      </c>
    </row>
    <row r="198" spans="2:9" ht="40.950000000000003" customHeight="1">
      <c r="C198" s="120" t="s">
        <v>294</v>
      </c>
      <c r="D198" s="120"/>
      <c r="E198" s="120"/>
      <c r="F198" s="40" t="s">
        <v>95</v>
      </c>
      <c r="G198" s="69">
        <f>44/22</f>
        <v>2</v>
      </c>
      <c r="H198" s="82" t="s">
        <v>295</v>
      </c>
      <c r="I198" s="96" t="s">
        <v>310</v>
      </c>
    </row>
    <row r="199" spans="2:9" ht="40.950000000000003" customHeight="1">
      <c r="C199" s="120" t="s">
        <v>296</v>
      </c>
      <c r="D199" s="120"/>
      <c r="E199" s="120"/>
      <c r="F199" s="40" t="s">
        <v>95</v>
      </c>
      <c r="G199" s="69">
        <v>0</v>
      </c>
      <c r="H199" s="82"/>
      <c r="I199" s="96" t="s">
        <v>223</v>
      </c>
    </row>
    <row r="200" spans="2:9" ht="40.950000000000003" customHeight="1">
      <c r="C200" s="120" t="s">
        <v>297</v>
      </c>
      <c r="D200" s="120"/>
      <c r="E200" s="120"/>
      <c r="F200" s="40" t="s">
        <v>95</v>
      </c>
      <c r="G200" s="69">
        <v>0</v>
      </c>
      <c r="H200" s="82"/>
      <c r="I200" s="96" t="s">
        <v>87</v>
      </c>
    </row>
    <row r="201" spans="2:9" ht="56.4" customHeight="1">
      <c r="C201" s="8"/>
      <c r="D201" s="8"/>
      <c r="E201" s="8"/>
      <c r="F201" s="2"/>
      <c r="G201" s="79"/>
      <c r="H201" s="80"/>
    </row>
    <row r="202" spans="2:9" ht="30.6" customHeight="1">
      <c r="C202" s="87"/>
      <c r="D202" s="8"/>
      <c r="E202" s="8"/>
      <c r="F202" s="2"/>
      <c r="G202" s="79"/>
      <c r="H202" s="80"/>
    </row>
    <row r="203" spans="2:9" ht="42" customHeight="1">
      <c r="B203" s="8"/>
      <c r="C203" s="120" t="s">
        <v>710</v>
      </c>
      <c r="D203" s="120"/>
      <c r="E203" s="120"/>
      <c r="F203" s="40" t="s">
        <v>95</v>
      </c>
      <c r="G203" s="31" t="e">
        <f>G206*G204*G205</f>
        <v>#DIV/0!</v>
      </c>
      <c r="H203" s="82" t="s">
        <v>183</v>
      </c>
      <c r="I203" s="96" t="s">
        <v>282</v>
      </c>
    </row>
    <row r="204" spans="2:9" ht="42" customHeight="1">
      <c r="B204" s="8"/>
      <c r="C204" s="120" t="s">
        <v>311</v>
      </c>
      <c r="D204" s="120"/>
      <c r="E204" s="120"/>
      <c r="F204" s="40" t="s">
        <v>95</v>
      </c>
      <c r="G204" s="31" t="e">
        <f>'MRS(input)'!E28</f>
        <v>#DIV/0!</v>
      </c>
      <c r="H204" s="82" t="s">
        <v>312</v>
      </c>
      <c r="I204" s="96" t="s">
        <v>313</v>
      </c>
    </row>
    <row r="205" spans="2:9" ht="40.950000000000003" customHeight="1">
      <c r="C205" s="120" t="s">
        <v>314</v>
      </c>
      <c r="D205" s="120"/>
      <c r="E205" s="120"/>
      <c r="F205" s="40" t="s">
        <v>95</v>
      </c>
      <c r="G205" s="69">
        <v>0</v>
      </c>
      <c r="H205" s="82" t="s">
        <v>315</v>
      </c>
      <c r="I205" s="96" t="s">
        <v>316</v>
      </c>
    </row>
    <row r="206" spans="2:9" ht="40.950000000000003" customHeight="1">
      <c r="C206" s="120" t="s">
        <v>294</v>
      </c>
      <c r="D206" s="120"/>
      <c r="E206" s="120"/>
      <c r="F206" s="40" t="s">
        <v>95</v>
      </c>
      <c r="G206" s="69">
        <f>44/22</f>
        <v>2</v>
      </c>
      <c r="H206" s="82" t="s">
        <v>295</v>
      </c>
      <c r="I206" s="96" t="s">
        <v>310</v>
      </c>
    </row>
    <row r="207" spans="2:9" ht="40.950000000000003" customHeight="1">
      <c r="C207" s="120" t="s">
        <v>317</v>
      </c>
      <c r="D207" s="120"/>
      <c r="E207" s="120"/>
      <c r="F207" s="40" t="s">
        <v>95</v>
      </c>
      <c r="G207" s="69">
        <v>0</v>
      </c>
      <c r="H207" s="82"/>
      <c r="I207" s="96" t="s">
        <v>223</v>
      </c>
    </row>
    <row r="208" spans="2:9" ht="56.4" customHeight="1">
      <c r="C208" s="8"/>
      <c r="D208" s="8"/>
      <c r="E208" s="8"/>
      <c r="F208" s="2"/>
      <c r="G208" s="79"/>
      <c r="H208" s="80"/>
    </row>
    <row r="209" spans="1:9" ht="18.75" customHeight="1">
      <c r="A209" s="42"/>
      <c r="B209" s="125" t="s">
        <v>709</v>
      </c>
      <c r="C209" s="126"/>
      <c r="D209" s="126"/>
      <c r="E209" s="126"/>
      <c r="F209" s="126"/>
      <c r="G209" s="130"/>
      <c r="H209" s="29"/>
      <c r="I209" s="70"/>
    </row>
    <row r="210" spans="1:9" ht="30.6" customHeight="1">
      <c r="C210" s="87"/>
      <c r="D210" s="8"/>
      <c r="E210" s="8"/>
      <c r="F210" s="2"/>
      <c r="G210" s="79"/>
      <c r="H210" s="80"/>
    </row>
    <row r="211" spans="1:9" ht="42" customHeight="1">
      <c r="B211" s="8"/>
      <c r="C211" s="120" t="s">
        <v>713</v>
      </c>
      <c r="D211" s="120"/>
      <c r="E211" s="120"/>
      <c r="F211" s="40" t="s">
        <v>95</v>
      </c>
      <c r="G211" s="31" t="e">
        <f>G212*((G213*G214)+(G215*G216))</f>
        <v>#DIV/0!</v>
      </c>
      <c r="H211" s="82" t="s">
        <v>183</v>
      </c>
      <c r="I211" s="96" t="s">
        <v>318</v>
      </c>
    </row>
    <row r="212" spans="1:9" ht="42" customHeight="1">
      <c r="B212" s="8"/>
      <c r="C212" s="120" t="s">
        <v>319</v>
      </c>
      <c r="D212" s="120"/>
      <c r="E212" s="120"/>
      <c r="F212" s="40" t="s">
        <v>95</v>
      </c>
      <c r="G212" s="31" t="e">
        <f>'MRS(input)'!E28</f>
        <v>#DIV/0!</v>
      </c>
      <c r="H212" s="82" t="s">
        <v>320</v>
      </c>
      <c r="I212" s="96" t="s">
        <v>313</v>
      </c>
    </row>
    <row r="213" spans="1:9" ht="40.950000000000003" customHeight="1">
      <c r="C213" s="120" t="s">
        <v>321</v>
      </c>
      <c r="D213" s="120"/>
      <c r="E213" s="120"/>
      <c r="F213" s="40" t="s">
        <v>95</v>
      </c>
      <c r="G213" s="69" t="e">
        <f>'MRS(input)'!E29</f>
        <v>#DIV/0!</v>
      </c>
      <c r="H213" s="82" t="s">
        <v>322</v>
      </c>
      <c r="I213" s="96" t="s">
        <v>323</v>
      </c>
    </row>
    <row r="214" spans="1:9" ht="40.950000000000003" customHeight="1">
      <c r="C214" s="120" t="s">
        <v>324</v>
      </c>
      <c r="D214" s="120"/>
      <c r="E214" s="120"/>
      <c r="F214" s="40" t="s">
        <v>95</v>
      </c>
      <c r="G214" s="69" t="e">
        <f>'MRS(input)'!E39</f>
        <v>#DIV/0!</v>
      </c>
      <c r="H214" s="82" t="s">
        <v>232</v>
      </c>
      <c r="I214" s="96" t="s">
        <v>233</v>
      </c>
    </row>
    <row r="215" spans="1:9" ht="40.950000000000003" customHeight="1">
      <c r="C215" s="120" t="s">
        <v>325</v>
      </c>
      <c r="D215" s="120"/>
      <c r="E215" s="120"/>
      <c r="F215" s="40" t="s">
        <v>95</v>
      </c>
      <c r="G215" s="69" t="e">
        <f>'MRS(input)'!E30</f>
        <v>#DIV/0!</v>
      </c>
      <c r="H215" s="82" t="s">
        <v>326</v>
      </c>
      <c r="I215" s="96" t="s">
        <v>327</v>
      </c>
    </row>
    <row r="216" spans="1:9" ht="40.950000000000003" customHeight="1">
      <c r="C216" s="120" t="s">
        <v>714</v>
      </c>
      <c r="D216" s="120"/>
      <c r="E216" s="120"/>
      <c r="F216" s="40" t="s">
        <v>95</v>
      </c>
      <c r="G216" s="31" t="e">
        <f>'MRS(input)'!E38</f>
        <v>#DIV/0!</v>
      </c>
      <c r="H216" s="82" t="s">
        <v>212</v>
      </c>
      <c r="I216" s="77" t="s">
        <v>119</v>
      </c>
    </row>
    <row r="217" spans="1:9" ht="56.4" customHeight="1">
      <c r="C217" s="8"/>
      <c r="D217" s="8"/>
      <c r="E217" s="8"/>
      <c r="F217" s="2"/>
      <c r="G217" s="79"/>
      <c r="H217" s="80"/>
    </row>
    <row r="218" spans="1:9" ht="30.6" customHeight="1">
      <c r="C218" s="87"/>
      <c r="D218" s="8"/>
      <c r="E218" s="8"/>
      <c r="F218" s="2"/>
      <c r="G218" s="79"/>
      <c r="H218" s="80"/>
    </row>
    <row r="219" spans="1:9" ht="42" customHeight="1">
      <c r="B219" s="8"/>
      <c r="C219" s="120" t="s">
        <v>713</v>
      </c>
      <c r="D219" s="120"/>
      <c r="E219" s="120"/>
      <c r="F219" s="40" t="s">
        <v>95</v>
      </c>
      <c r="G219" s="31" t="e">
        <f>G220*((G221*G223)+(G222*G224))</f>
        <v>#DIV/0!</v>
      </c>
      <c r="H219" s="82" t="s">
        <v>183</v>
      </c>
      <c r="I219" s="96" t="s">
        <v>318</v>
      </c>
    </row>
    <row r="220" spans="1:9" ht="42" customHeight="1">
      <c r="B220" s="8"/>
      <c r="C220" s="120" t="s">
        <v>328</v>
      </c>
      <c r="D220" s="120"/>
      <c r="E220" s="120"/>
      <c r="F220" s="40" t="s">
        <v>95</v>
      </c>
      <c r="G220" s="31" t="e">
        <f>'MRS(input)'!E27</f>
        <v>#DIV/0!</v>
      </c>
      <c r="H220" s="82" t="s">
        <v>214</v>
      </c>
      <c r="I220" s="96" t="s">
        <v>300</v>
      </c>
    </row>
    <row r="221" spans="1:9" ht="40.950000000000003" customHeight="1">
      <c r="C221" s="120" t="s">
        <v>715</v>
      </c>
      <c r="D221" s="120"/>
      <c r="E221" s="120"/>
      <c r="F221" s="40" t="s">
        <v>95</v>
      </c>
      <c r="G221" s="69">
        <v>0</v>
      </c>
      <c r="H221" s="82" t="s">
        <v>332</v>
      </c>
      <c r="I221" s="96" t="s">
        <v>329</v>
      </c>
    </row>
    <row r="222" spans="1:9" ht="40.950000000000003" customHeight="1">
      <c r="C222" s="120" t="s">
        <v>716</v>
      </c>
      <c r="D222" s="120"/>
      <c r="E222" s="120"/>
      <c r="F222" s="40" t="s">
        <v>95</v>
      </c>
      <c r="G222" s="69">
        <v>0</v>
      </c>
      <c r="H222" s="82" t="s">
        <v>331</v>
      </c>
      <c r="I222" s="96" t="s">
        <v>330</v>
      </c>
    </row>
    <row r="223" spans="1:9" ht="40.950000000000003" customHeight="1">
      <c r="C223" s="120" t="s">
        <v>324</v>
      </c>
      <c r="D223" s="120"/>
      <c r="E223" s="120"/>
      <c r="F223" s="40" t="s">
        <v>95</v>
      </c>
      <c r="G223" s="69" t="e">
        <f>'MRS(input)'!E39</f>
        <v>#DIV/0!</v>
      </c>
      <c r="H223" s="82" t="s">
        <v>333</v>
      </c>
      <c r="I223" s="96" t="s">
        <v>233</v>
      </c>
    </row>
    <row r="224" spans="1:9" ht="40.950000000000003" customHeight="1">
      <c r="C224" s="120" t="s">
        <v>717</v>
      </c>
      <c r="D224" s="120"/>
      <c r="E224" s="120"/>
      <c r="F224" s="40" t="s">
        <v>95</v>
      </c>
      <c r="G224" s="31" t="e">
        <f>'MRS(input)'!E38</f>
        <v>#DIV/0!</v>
      </c>
      <c r="H224" s="82" t="s">
        <v>212</v>
      </c>
      <c r="I224" s="77" t="s">
        <v>119</v>
      </c>
    </row>
    <row r="225" spans="1:10" ht="40.950000000000003" customHeight="1">
      <c r="C225" s="120" t="s">
        <v>334</v>
      </c>
      <c r="D225" s="120"/>
      <c r="E225" s="120"/>
      <c r="F225" s="40" t="s">
        <v>95</v>
      </c>
      <c r="G225" s="31">
        <v>0</v>
      </c>
      <c r="H225" s="82"/>
      <c r="I225" s="77" t="s">
        <v>223</v>
      </c>
    </row>
    <row r="226" spans="1:10" ht="40.950000000000003" customHeight="1">
      <c r="C226" s="120" t="s">
        <v>335</v>
      </c>
      <c r="D226" s="120"/>
      <c r="E226" s="120"/>
      <c r="F226" s="40" t="s">
        <v>95</v>
      </c>
      <c r="G226" s="31">
        <v>0</v>
      </c>
      <c r="H226" s="82"/>
      <c r="I226" s="77" t="s">
        <v>214</v>
      </c>
    </row>
    <row r="227" spans="1:10" ht="56.4" customHeight="1">
      <c r="C227" s="8"/>
      <c r="D227" s="8"/>
      <c r="E227" s="8"/>
      <c r="F227" s="2"/>
      <c r="G227" s="79"/>
      <c r="H227" s="80"/>
    </row>
    <row r="228" spans="1:10" ht="18.75" customHeight="1">
      <c r="A228" s="42"/>
      <c r="B228" s="125" t="s">
        <v>336</v>
      </c>
      <c r="C228" s="126"/>
      <c r="D228" s="126"/>
      <c r="E228" s="126"/>
      <c r="F228" s="126"/>
      <c r="G228" s="130"/>
      <c r="H228" s="29"/>
      <c r="I228" s="70"/>
    </row>
    <row r="229" spans="1:10" ht="103.2" customHeight="1">
      <c r="C229" s="87"/>
      <c r="D229" s="8"/>
      <c r="E229" s="8"/>
      <c r="F229" s="2"/>
      <c r="G229" s="79"/>
      <c r="H229" s="80"/>
    </row>
    <row r="230" spans="1:10" ht="42" customHeight="1">
      <c r="B230" s="8"/>
      <c r="C230" s="120" t="s">
        <v>262</v>
      </c>
      <c r="D230" s="120"/>
      <c r="E230" s="120"/>
      <c r="F230" s="40" t="s">
        <v>95</v>
      </c>
      <c r="G230" s="31" t="e">
        <f>G231+G232</f>
        <v>#DIV/0!</v>
      </c>
      <c r="H230" s="82" t="s">
        <v>183</v>
      </c>
      <c r="I230" s="96" t="s">
        <v>263</v>
      </c>
    </row>
    <row r="231" spans="1:10" ht="42" customHeight="1">
      <c r="B231" s="8"/>
      <c r="C231" s="120" t="s">
        <v>337</v>
      </c>
      <c r="D231" s="120"/>
      <c r="E231" s="120"/>
      <c r="F231" s="40" t="s">
        <v>95</v>
      </c>
      <c r="G231" s="31" t="e">
        <f>G158</f>
        <v>#DIV/0!</v>
      </c>
      <c r="H231" s="82" t="s">
        <v>183</v>
      </c>
      <c r="I231" s="96" t="s">
        <v>339</v>
      </c>
    </row>
    <row r="232" spans="1:10" ht="40.950000000000003" customHeight="1">
      <c r="C232" s="120" t="s">
        <v>338</v>
      </c>
      <c r="D232" s="120"/>
      <c r="E232" s="120"/>
      <c r="F232" s="40" t="s">
        <v>95</v>
      </c>
      <c r="G232" s="69">
        <v>0</v>
      </c>
      <c r="H232" s="82" t="s">
        <v>183</v>
      </c>
      <c r="I232" s="96" t="s">
        <v>266</v>
      </c>
      <c r="J232" s="83" t="s">
        <v>718</v>
      </c>
    </row>
    <row r="233" spans="1:10" ht="56.4" customHeight="1">
      <c r="C233" s="8"/>
      <c r="D233" s="8"/>
      <c r="E233" s="8"/>
      <c r="F233" s="2"/>
      <c r="G233" s="79"/>
      <c r="H233" s="80"/>
    </row>
    <row r="234" spans="1:10" ht="18.75" customHeight="1">
      <c r="A234" s="42"/>
      <c r="B234" s="125" t="s">
        <v>340</v>
      </c>
      <c r="C234" s="126"/>
      <c r="D234" s="126"/>
      <c r="E234" s="126"/>
      <c r="F234" s="126"/>
      <c r="G234" s="126"/>
      <c r="H234" s="126"/>
      <c r="I234" s="127"/>
    </row>
    <row r="235" spans="1:10" ht="103.2" customHeight="1">
      <c r="C235" s="87"/>
      <c r="D235" s="8"/>
      <c r="E235" s="8"/>
      <c r="F235" s="2"/>
      <c r="G235" s="79"/>
      <c r="H235" s="80"/>
    </row>
    <row r="236" spans="1:10" s="2" customFormat="1" ht="43.2" customHeight="1">
      <c r="C236" s="87" t="s">
        <v>341</v>
      </c>
      <c r="E236" s="1"/>
      <c r="F236" s="1"/>
      <c r="G236" s="1"/>
      <c r="H236" s="1"/>
    </row>
    <row r="237" spans="1:10" ht="42" customHeight="1">
      <c r="B237" s="8"/>
      <c r="C237" s="120" t="s">
        <v>342</v>
      </c>
      <c r="D237" s="120"/>
      <c r="E237" s="120"/>
      <c r="F237" s="40" t="s">
        <v>95</v>
      </c>
      <c r="G237" s="31" t="e">
        <f>G238*G239*G240*G241*G242</f>
        <v>#DIV/0!</v>
      </c>
      <c r="H237" s="82" t="s">
        <v>183</v>
      </c>
      <c r="I237" s="96" t="s">
        <v>343</v>
      </c>
    </row>
    <row r="238" spans="1:10" ht="42" customHeight="1">
      <c r="B238" s="8"/>
      <c r="C238" s="120" t="s">
        <v>344</v>
      </c>
      <c r="D238" s="120"/>
      <c r="E238" s="120"/>
      <c r="F238" s="40" t="s">
        <v>95</v>
      </c>
      <c r="G238" s="31" t="e">
        <f>'MRS(input)'!E34</f>
        <v>#DIV/0!</v>
      </c>
      <c r="H238" s="82" t="s">
        <v>345</v>
      </c>
      <c r="I238" s="96" t="s">
        <v>346</v>
      </c>
    </row>
    <row r="239" spans="1:10" ht="40.950000000000003" customHeight="1">
      <c r="C239" s="120" t="s">
        <v>347</v>
      </c>
      <c r="D239" s="120"/>
      <c r="E239" s="120"/>
      <c r="F239" s="40" t="s">
        <v>95</v>
      </c>
      <c r="G239" s="69" t="e">
        <f>'MRS(input)'!E35</f>
        <v>#DIV/0!</v>
      </c>
      <c r="H239" s="82" t="s">
        <v>348</v>
      </c>
      <c r="I239" s="96" t="s">
        <v>349</v>
      </c>
    </row>
    <row r="240" spans="1:10" ht="40.950000000000003" customHeight="1">
      <c r="C240" s="120" t="s">
        <v>350</v>
      </c>
      <c r="D240" s="120"/>
      <c r="E240" s="120"/>
      <c r="F240" s="40" t="s">
        <v>95</v>
      </c>
      <c r="G240" s="69">
        <v>0</v>
      </c>
      <c r="H240" s="82" t="s">
        <v>351</v>
      </c>
      <c r="I240" s="96" t="s">
        <v>122</v>
      </c>
    </row>
    <row r="241" spans="2:9" ht="40.950000000000003" customHeight="1">
      <c r="C241" s="120" t="s">
        <v>352</v>
      </c>
      <c r="D241" s="120"/>
      <c r="E241" s="120"/>
      <c r="F241" s="40" t="s">
        <v>95</v>
      </c>
      <c r="G241" s="69">
        <v>0</v>
      </c>
      <c r="H241" s="82"/>
      <c r="I241" s="96" t="s">
        <v>353</v>
      </c>
    </row>
    <row r="242" spans="2:9" ht="40.950000000000003" customHeight="1">
      <c r="C242" s="120" t="s">
        <v>714</v>
      </c>
      <c r="D242" s="120"/>
      <c r="E242" s="120"/>
      <c r="F242" s="40" t="s">
        <v>95</v>
      </c>
      <c r="G242" s="31" t="e">
        <f>'MRS(input)'!E38</f>
        <v>#DIV/0!</v>
      </c>
      <c r="H242" s="82" t="s">
        <v>212</v>
      </c>
      <c r="I242" s="77" t="s">
        <v>119</v>
      </c>
    </row>
    <row r="243" spans="2:9" ht="56.4" customHeight="1">
      <c r="C243" s="8"/>
      <c r="D243" s="8"/>
      <c r="E243" s="8"/>
      <c r="F243" s="2"/>
      <c r="G243" s="79"/>
      <c r="H243" s="80"/>
    </row>
    <row r="244" spans="2:9" s="2" customFormat="1" ht="43.2" customHeight="1">
      <c r="C244" s="87" t="s">
        <v>359</v>
      </c>
      <c r="E244" s="1"/>
      <c r="F244" s="1"/>
      <c r="G244" s="1"/>
      <c r="H244" s="1"/>
    </row>
    <row r="245" spans="2:9" ht="42" customHeight="1">
      <c r="B245" s="8"/>
      <c r="C245" s="120" t="s">
        <v>342</v>
      </c>
      <c r="D245" s="120"/>
      <c r="E245" s="120"/>
      <c r="F245" s="40" t="s">
        <v>95</v>
      </c>
      <c r="G245" s="31" t="e">
        <f>(G246*G247*G248*G249*G250)+((G251/G250)-G252)</f>
        <v>#DIV/0!</v>
      </c>
      <c r="H245" s="82" t="s">
        <v>183</v>
      </c>
      <c r="I245" s="96" t="s">
        <v>343</v>
      </c>
    </row>
    <row r="246" spans="2:9" ht="42" customHeight="1">
      <c r="B246" s="8"/>
      <c r="C246" s="120" t="s">
        <v>344</v>
      </c>
      <c r="D246" s="120"/>
      <c r="E246" s="120"/>
      <c r="F246" s="40" t="s">
        <v>95</v>
      </c>
      <c r="G246" s="31" t="e">
        <f>'MRS(input)'!E34</f>
        <v>#DIV/0!</v>
      </c>
      <c r="H246" s="82" t="s">
        <v>345</v>
      </c>
      <c r="I246" s="96" t="s">
        <v>346</v>
      </c>
    </row>
    <row r="247" spans="2:9" ht="40.950000000000003" customHeight="1">
      <c r="C247" s="120" t="s">
        <v>347</v>
      </c>
      <c r="D247" s="120"/>
      <c r="E247" s="120"/>
      <c r="F247" s="40" t="s">
        <v>95</v>
      </c>
      <c r="G247" s="69" t="e">
        <f>'MRS(input)'!E35</f>
        <v>#DIV/0!</v>
      </c>
      <c r="H247" s="82" t="s">
        <v>348</v>
      </c>
      <c r="I247" s="96" t="s">
        <v>349</v>
      </c>
    </row>
    <row r="248" spans="2:9" ht="40.950000000000003" customHeight="1">
      <c r="C248" s="120" t="s">
        <v>350</v>
      </c>
      <c r="D248" s="120"/>
      <c r="E248" s="120"/>
      <c r="F248" s="40" t="s">
        <v>95</v>
      </c>
      <c r="G248" s="69">
        <v>0</v>
      </c>
      <c r="H248" s="82" t="s">
        <v>351</v>
      </c>
      <c r="I248" s="96" t="s">
        <v>122</v>
      </c>
    </row>
    <row r="249" spans="2:9" ht="40.950000000000003" customHeight="1">
      <c r="C249" s="120" t="s">
        <v>352</v>
      </c>
      <c r="D249" s="120"/>
      <c r="E249" s="120"/>
      <c r="F249" s="40" t="s">
        <v>95</v>
      </c>
      <c r="G249" s="69">
        <v>0</v>
      </c>
      <c r="H249" s="82"/>
      <c r="I249" s="96" t="s">
        <v>353</v>
      </c>
    </row>
    <row r="250" spans="2:9" ht="40.950000000000003" customHeight="1">
      <c r="C250" s="120" t="s">
        <v>714</v>
      </c>
      <c r="D250" s="120"/>
      <c r="E250" s="120"/>
      <c r="F250" s="40" t="s">
        <v>95</v>
      </c>
      <c r="G250" s="31" t="e">
        <f>'MRS(input)'!E38</f>
        <v>#DIV/0!</v>
      </c>
      <c r="H250" s="82" t="s">
        <v>212</v>
      </c>
      <c r="I250" s="77" t="s">
        <v>119</v>
      </c>
    </row>
    <row r="251" spans="2:9" ht="40.950000000000003" customHeight="1">
      <c r="C251" s="120" t="s">
        <v>354</v>
      </c>
      <c r="D251" s="120"/>
      <c r="E251" s="120"/>
      <c r="F251" s="40" t="s">
        <v>95</v>
      </c>
      <c r="G251" s="31">
        <v>0</v>
      </c>
      <c r="H251" s="82" t="s">
        <v>183</v>
      </c>
      <c r="I251" s="77" t="s">
        <v>355</v>
      </c>
    </row>
    <row r="252" spans="2:9" ht="40.950000000000003" customHeight="1">
      <c r="C252" s="120" t="s">
        <v>356</v>
      </c>
      <c r="D252" s="120"/>
      <c r="E252" s="120"/>
      <c r="F252" s="40" t="s">
        <v>95</v>
      </c>
      <c r="G252" s="31">
        <v>0</v>
      </c>
      <c r="H252" s="82" t="s">
        <v>357</v>
      </c>
      <c r="I252" s="77" t="s">
        <v>358</v>
      </c>
    </row>
    <row r="253" spans="2:9" ht="80.400000000000006" customHeight="1">
      <c r="C253" s="8"/>
      <c r="D253" s="8"/>
      <c r="E253" s="8"/>
      <c r="F253" s="2"/>
      <c r="G253" s="79"/>
      <c r="H253" s="80"/>
    </row>
    <row r="254" spans="2:9" s="2" customFormat="1" ht="43.2" customHeight="1">
      <c r="C254" s="87" t="s">
        <v>360</v>
      </c>
      <c r="E254" s="1"/>
      <c r="F254" s="1"/>
      <c r="G254" s="1"/>
      <c r="H254" s="1"/>
    </row>
    <row r="255" spans="2:9" ht="42" customHeight="1">
      <c r="B255" s="8"/>
      <c r="C255" s="120" t="s">
        <v>342</v>
      </c>
      <c r="D255" s="120"/>
      <c r="E255" s="120"/>
      <c r="F255" s="40" t="s">
        <v>95</v>
      </c>
      <c r="G255" s="31" t="e">
        <f>G256/G257</f>
        <v>#DIV/0!</v>
      </c>
      <c r="H255" s="82" t="s">
        <v>183</v>
      </c>
      <c r="I255" s="96" t="s">
        <v>343</v>
      </c>
    </row>
    <row r="256" spans="2:9" ht="42" customHeight="1">
      <c r="B256" s="8"/>
      <c r="C256" s="120" t="s">
        <v>354</v>
      </c>
      <c r="D256" s="120"/>
      <c r="E256" s="120"/>
      <c r="F256" s="40" t="s">
        <v>95</v>
      </c>
      <c r="G256" s="31">
        <v>0</v>
      </c>
      <c r="H256" s="82" t="s">
        <v>183</v>
      </c>
      <c r="I256" s="77" t="s">
        <v>355</v>
      </c>
    </row>
    <row r="257" spans="1:10" ht="40.950000000000003" customHeight="1">
      <c r="C257" s="120" t="s">
        <v>714</v>
      </c>
      <c r="D257" s="120"/>
      <c r="E257" s="120"/>
      <c r="F257" s="40" t="s">
        <v>95</v>
      </c>
      <c r="G257" s="31" t="e">
        <f>'MRS(input)'!E38</f>
        <v>#DIV/0!</v>
      </c>
      <c r="H257" s="82" t="s">
        <v>212</v>
      </c>
      <c r="I257" s="77" t="s">
        <v>119</v>
      </c>
    </row>
    <row r="258" spans="1:10" ht="80.400000000000006" customHeight="1">
      <c r="C258" s="8"/>
      <c r="D258" s="8"/>
      <c r="E258" s="8"/>
      <c r="F258" s="2"/>
      <c r="G258" s="79"/>
      <c r="H258" s="80"/>
    </row>
    <row r="259" spans="1:10" s="2" customFormat="1" ht="226.2" customHeight="1">
      <c r="C259" s="87"/>
      <c r="E259" s="1"/>
      <c r="F259" s="1"/>
      <c r="G259" s="1"/>
      <c r="H259" s="1"/>
    </row>
    <row r="260" spans="1:10" ht="42" customHeight="1">
      <c r="B260" s="8"/>
      <c r="C260" s="120" t="s">
        <v>361</v>
      </c>
      <c r="D260" s="120"/>
      <c r="E260" s="120"/>
      <c r="F260" s="40" t="s">
        <v>95</v>
      </c>
      <c r="G260" s="31">
        <f>G261*0.1</f>
        <v>0</v>
      </c>
      <c r="H260" s="82" t="s">
        <v>183</v>
      </c>
      <c r="I260" s="96" t="s">
        <v>362</v>
      </c>
    </row>
    <row r="261" spans="1:10" ht="42" customHeight="1">
      <c r="B261" s="8"/>
      <c r="C261" s="120" t="s">
        <v>363</v>
      </c>
      <c r="D261" s="120"/>
      <c r="E261" s="120"/>
      <c r="F261" s="40" t="s">
        <v>95</v>
      </c>
      <c r="G261" s="31">
        <v>0</v>
      </c>
      <c r="H261" s="82" t="s">
        <v>183</v>
      </c>
      <c r="I261" s="77" t="s">
        <v>364</v>
      </c>
      <c r="J261" s="83" t="s">
        <v>718</v>
      </c>
    </row>
    <row r="262" spans="1:10" ht="66.599999999999994" customHeight="1">
      <c r="C262" s="8"/>
      <c r="D262" s="8"/>
      <c r="E262" s="8"/>
      <c r="F262" s="2"/>
      <c r="G262" s="79"/>
      <c r="H262" s="80"/>
    </row>
    <row r="263" spans="1:10" ht="18.75" customHeight="1">
      <c r="A263" s="42"/>
      <c r="B263" s="121" t="s">
        <v>365</v>
      </c>
      <c r="C263" s="122"/>
      <c r="D263" s="122"/>
      <c r="E263" s="122"/>
      <c r="F263" s="122"/>
      <c r="G263" s="123"/>
      <c r="H263" s="29"/>
      <c r="I263" s="70"/>
    </row>
    <row r="264" spans="1:10" ht="42" customHeight="1">
      <c r="B264" s="8"/>
      <c r="C264" s="120" t="s">
        <v>190</v>
      </c>
      <c r="D264" s="120"/>
      <c r="E264" s="120"/>
      <c r="F264" s="40" t="s">
        <v>95</v>
      </c>
      <c r="G264" s="98" t="e">
        <f>G265+G266</f>
        <v>#DIV/0!</v>
      </c>
      <c r="H264" s="82" t="s">
        <v>183</v>
      </c>
      <c r="I264" s="77" t="s">
        <v>189</v>
      </c>
    </row>
    <row r="265" spans="1:10" ht="42" customHeight="1">
      <c r="B265" s="8"/>
      <c r="C265" s="120" t="s">
        <v>366</v>
      </c>
      <c r="D265" s="120"/>
      <c r="E265" s="120"/>
      <c r="F265" s="40" t="s">
        <v>95</v>
      </c>
      <c r="G265" s="31" t="e">
        <f>G269</f>
        <v>#DIV/0!</v>
      </c>
      <c r="H265" s="82" t="s">
        <v>183</v>
      </c>
      <c r="I265" s="96" t="s">
        <v>367</v>
      </c>
    </row>
    <row r="266" spans="1:10" ht="40.950000000000003" customHeight="1">
      <c r="C266" s="120" t="s">
        <v>368</v>
      </c>
      <c r="D266" s="120"/>
      <c r="E266" s="120"/>
      <c r="F266" s="40" t="s">
        <v>95</v>
      </c>
      <c r="G266" s="69">
        <v>0</v>
      </c>
      <c r="H266" s="82" t="s">
        <v>357</v>
      </c>
      <c r="I266" s="96" t="s">
        <v>369</v>
      </c>
    </row>
    <row r="267" spans="1:10" ht="56.4" customHeight="1">
      <c r="C267" s="8"/>
      <c r="D267" s="8"/>
      <c r="E267" s="8"/>
      <c r="F267" s="2"/>
      <c r="G267" s="79"/>
      <c r="H267" s="80"/>
    </row>
    <row r="268" spans="1:10" ht="18.75" customHeight="1">
      <c r="A268" s="42"/>
      <c r="B268" s="121" t="s">
        <v>370</v>
      </c>
      <c r="C268" s="122"/>
      <c r="D268" s="122"/>
      <c r="E268" s="122"/>
      <c r="F268" s="122"/>
      <c r="G268" s="123"/>
      <c r="H268" s="29"/>
      <c r="I268" s="70"/>
    </row>
    <row r="269" spans="1:10" ht="42" customHeight="1">
      <c r="B269" s="8"/>
      <c r="C269" s="120" t="s">
        <v>279</v>
      </c>
      <c r="D269" s="120"/>
      <c r="E269" s="120"/>
      <c r="F269" s="40" t="s">
        <v>95</v>
      </c>
      <c r="G269" s="98" t="e">
        <f>G270+G271</f>
        <v>#DIV/0!</v>
      </c>
      <c r="H269" s="82" t="s">
        <v>183</v>
      </c>
      <c r="I269" s="77" t="s">
        <v>280</v>
      </c>
    </row>
    <row r="270" spans="1:10" ht="42" customHeight="1">
      <c r="B270" s="8"/>
      <c r="C270" s="120" t="s">
        <v>281</v>
      </c>
      <c r="D270" s="120"/>
      <c r="E270" s="120"/>
      <c r="F270" s="40" t="s">
        <v>95</v>
      </c>
      <c r="G270" s="31" t="e">
        <f>G276+G286+G295</f>
        <v>#DIV/0!</v>
      </c>
      <c r="H270" s="82" t="s">
        <v>183</v>
      </c>
      <c r="I270" s="96" t="s">
        <v>282</v>
      </c>
    </row>
    <row r="271" spans="1:10" ht="40.950000000000003" customHeight="1">
      <c r="C271" s="120" t="s">
        <v>371</v>
      </c>
      <c r="D271" s="120"/>
      <c r="E271" s="120"/>
      <c r="F271" s="40" t="s">
        <v>95</v>
      </c>
      <c r="G271" s="69">
        <v>0</v>
      </c>
      <c r="H271" s="82" t="s">
        <v>183</v>
      </c>
      <c r="I271" s="96" t="s">
        <v>283</v>
      </c>
      <c r="J271" s="139" t="s">
        <v>719</v>
      </c>
    </row>
    <row r="272" spans="1:10" ht="40.950000000000003" customHeight="1">
      <c r="C272" s="120" t="s">
        <v>372</v>
      </c>
      <c r="D272" s="120"/>
      <c r="E272" s="120"/>
      <c r="F272" s="40" t="s">
        <v>95</v>
      </c>
      <c r="G272" s="69">
        <v>0</v>
      </c>
      <c r="H272" s="82"/>
      <c r="I272" s="96" t="s">
        <v>223</v>
      </c>
    </row>
    <row r="273" spans="1:9" ht="56.4" customHeight="1">
      <c r="C273" s="8"/>
      <c r="D273" s="8"/>
      <c r="E273" s="8"/>
      <c r="F273" s="2"/>
      <c r="G273" s="79"/>
      <c r="H273" s="80"/>
    </row>
    <row r="274" spans="1:9" ht="18.75" customHeight="1">
      <c r="A274" s="42"/>
      <c r="B274" s="121" t="s">
        <v>373</v>
      </c>
      <c r="C274" s="122"/>
      <c r="D274" s="122"/>
      <c r="E274" s="122"/>
      <c r="F274" s="122"/>
      <c r="G274" s="123"/>
      <c r="H274" s="29"/>
      <c r="I274" s="70"/>
    </row>
    <row r="275" spans="1:9" s="2" customFormat="1" ht="22.2" customHeight="1">
      <c r="C275" s="103" t="s">
        <v>374</v>
      </c>
      <c r="E275" s="1"/>
      <c r="F275" s="1"/>
      <c r="G275" s="1"/>
      <c r="H275" s="1"/>
    </row>
    <row r="276" spans="1:9" ht="42" customHeight="1">
      <c r="B276" s="8"/>
      <c r="C276" s="120" t="s">
        <v>281</v>
      </c>
      <c r="D276" s="120"/>
      <c r="E276" s="120"/>
      <c r="F276" s="40" t="s">
        <v>95</v>
      </c>
      <c r="G276" s="98">
        <f>G279*G281*G277*G278*G280</f>
        <v>0</v>
      </c>
      <c r="H276" s="82" t="s">
        <v>183</v>
      </c>
      <c r="I276" s="77" t="s">
        <v>375</v>
      </c>
    </row>
    <row r="277" spans="1:9" ht="42" customHeight="1">
      <c r="B277" s="8"/>
      <c r="C277" s="120" t="s">
        <v>376</v>
      </c>
      <c r="D277" s="120"/>
      <c r="E277" s="120"/>
      <c r="F277" s="40" t="s">
        <v>95</v>
      </c>
      <c r="G277" s="31">
        <v>0</v>
      </c>
      <c r="H277" s="82" t="s">
        <v>206</v>
      </c>
      <c r="I277" s="96" t="s">
        <v>286</v>
      </c>
    </row>
    <row r="278" spans="1:9" ht="40.950000000000003" customHeight="1">
      <c r="C278" s="120" t="s">
        <v>377</v>
      </c>
      <c r="D278" s="120"/>
      <c r="E278" s="120"/>
      <c r="F278" s="40" t="s">
        <v>95</v>
      </c>
      <c r="G278" s="69">
        <v>0</v>
      </c>
      <c r="H278" s="82" t="s">
        <v>288</v>
      </c>
      <c r="I278" s="96" t="s">
        <v>289</v>
      </c>
    </row>
    <row r="279" spans="1:9" ht="40.950000000000003" customHeight="1">
      <c r="C279" s="120" t="s">
        <v>290</v>
      </c>
      <c r="D279" s="120"/>
      <c r="E279" s="120"/>
      <c r="F279" s="40" t="s">
        <v>95</v>
      </c>
      <c r="G279" s="69">
        <v>0</v>
      </c>
      <c r="H279" s="82"/>
      <c r="I279" s="96" t="s">
        <v>293</v>
      </c>
    </row>
    <row r="280" spans="1:9" ht="40.950000000000003" customHeight="1">
      <c r="C280" s="120" t="s">
        <v>292</v>
      </c>
      <c r="D280" s="120"/>
      <c r="E280" s="120"/>
      <c r="F280" s="40" t="s">
        <v>95</v>
      </c>
      <c r="G280" s="69">
        <v>0</v>
      </c>
      <c r="H280" s="82"/>
      <c r="I280" s="96" t="s">
        <v>291</v>
      </c>
    </row>
    <row r="281" spans="1:9" ht="40.950000000000003" customHeight="1">
      <c r="C281" s="120" t="s">
        <v>294</v>
      </c>
      <c r="D281" s="120"/>
      <c r="E281" s="120"/>
      <c r="F281" s="40" t="s">
        <v>95</v>
      </c>
      <c r="G281" s="69">
        <f>44/22</f>
        <v>2</v>
      </c>
      <c r="H281" s="82" t="s">
        <v>295</v>
      </c>
      <c r="I281" s="96" t="s">
        <v>310</v>
      </c>
    </row>
    <row r="282" spans="1:9" ht="40.950000000000003" customHeight="1">
      <c r="C282" s="120" t="s">
        <v>372</v>
      </c>
      <c r="D282" s="120"/>
      <c r="E282" s="120"/>
      <c r="F282" s="40" t="s">
        <v>95</v>
      </c>
      <c r="G282" s="69">
        <v>0</v>
      </c>
      <c r="H282" s="82"/>
      <c r="I282" s="96" t="s">
        <v>223</v>
      </c>
    </row>
    <row r="283" spans="1:9" ht="40.950000000000003" customHeight="1">
      <c r="C283" s="120" t="s">
        <v>297</v>
      </c>
      <c r="D283" s="120"/>
      <c r="E283" s="120"/>
      <c r="F283" s="40" t="s">
        <v>95</v>
      </c>
      <c r="G283" s="69">
        <v>0</v>
      </c>
      <c r="H283" s="82"/>
      <c r="I283" s="96" t="s">
        <v>87</v>
      </c>
    </row>
    <row r="284" spans="1:9" ht="56.4" customHeight="1">
      <c r="C284" s="8"/>
      <c r="D284" s="8"/>
      <c r="E284" s="8"/>
      <c r="F284" s="2"/>
      <c r="G284" s="79"/>
      <c r="H284" s="80"/>
    </row>
    <row r="285" spans="1:9" s="2" customFormat="1" ht="22.2" customHeight="1">
      <c r="C285" s="103" t="s">
        <v>378</v>
      </c>
      <c r="E285" s="1"/>
      <c r="F285" s="1"/>
      <c r="G285" s="1"/>
      <c r="H285" s="1"/>
    </row>
    <row r="286" spans="1:9" ht="42" customHeight="1">
      <c r="B286" s="8"/>
      <c r="C286" s="120" t="s">
        <v>281</v>
      </c>
      <c r="D286" s="120"/>
      <c r="E286" s="120"/>
      <c r="F286" s="40" t="s">
        <v>95</v>
      </c>
      <c r="G286" s="98" t="e">
        <f>G290*G289*G287*G288</f>
        <v>#DIV/0!</v>
      </c>
      <c r="H286" s="82" t="s">
        <v>183</v>
      </c>
      <c r="I286" s="77" t="s">
        <v>375</v>
      </c>
    </row>
    <row r="287" spans="1:9" ht="42" customHeight="1">
      <c r="B287" s="8"/>
      <c r="C287" s="120" t="s">
        <v>299</v>
      </c>
      <c r="D287" s="120"/>
      <c r="E287" s="120"/>
      <c r="F287" s="40" t="s">
        <v>95</v>
      </c>
      <c r="G287" s="31" t="e">
        <f>'MRS(input)'!E27</f>
        <v>#DIV/0!</v>
      </c>
      <c r="H287" s="82" t="s">
        <v>206</v>
      </c>
      <c r="I287" s="96" t="s">
        <v>300</v>
      </c>
    </row>
    <row r="288" spans="1:9" ht="40.950000000000003" customHeight="1">
      <c r="C288" s="120" t="s">
        <v>379</v>
      </c>
      <c r="D288" s="120"/>
      <c r="E288" s="120"/>
      <c r="F288" s="40" t="s">
        <v>95</v>
      </c>
      <c r="G288" s="69">
        <v>0</v>
      </c>
      <c r="H288" s="82" t="s">
        <v>288</v>
      </c>
      <c r="I288" s="96" t="s">
        <v>380</v>
      </c>
    </row>
    <row r="289" spans="1:10" ht="40.950000000000003" customHeight="1">
      <c r="C289" s="120" t="s">
        <v>292</v>
      </c>
      <c r="D289" s="120"/>
      <c r="E289" s="120"/>
      <c r="F289" s="40" t="s">
        <v>95</v>
      </c>
      <c r="G289" s="69" t="e">
        <f>'MRS(input)'!E26</f>
        <v>#DIV/0!</v>
      </c>
      <c r="H289" s="82"/>
      <c r="I289" s="96" t="s">
        <v>309</v>
      </c>
    </row>
    <row r="290" spans="1:10" ht="40.950000000000003" customHeight="1">
      <c r="C290" s="120" t="s">
        <v>294</v>
      </c>
      <c r="D290" s="120"/>
      <c r="E290" s="120"/>
      <c r="F290" s="40" t="s">
        <v>95</v>
      </c>
      <c r="G290" s="69">
        <f>44/22</f>
        <v>2</v>
      </c>
      <c r="H290" s="82" t="s">
        <v>295</v>
      </c>
      <c r="I290" s="96" t="s">
        <v>310</v>
      </c>
    </row>
    <row r="291" spans="1:10" ht="40.950000000000003" customHeight="1">
      <c r="C291" s="120" t="s">
        <v>372</v>
      </c>
      <c r="D291" s="120"/>
      <c r="E291" s="120"/>
      <c r="F291" s="40" t="s">
        <v>95</v>
      </c>
      <c r="G291" s="69">
        <v>0</v>
      </c>
      <c r="H291" s="82"/>
      <c r="I291" s="96" t="s">
        <v>223</v>
      </c>
    </row>
    <row r="292" spans="1:10" ht="40.950000000000003" customHeight="1">
      <c r="C292" s="120" t="s">
        <v>297</v>
      </c>
      <c r="D292" s="120"/>
      <c r="E292" s="120"/>
      <c r="F292" s="40" t="s">
        <v>95</v>
      </c>
      <c r="G292" s="69">
        <v>0</v>
      </c>
      <c r="H292" s="82"/>
      <c r="I292" s="96" t="s">
        <v>87</v>
      </c>
    </row>
    <row r="293" spans="1:10" ht="56.4" customHeight="1">
      <c r="C293" s="8"/>
      <c r="D293" s="8"/>
      <c r="E293" s="8"/>
      <c r="F293" s="2"/>
      <c r="G293" s="79"/>
      <c r="H293" s="80"/>
    </row>
    <row r="294" spans="1:10" s="2" customFormat="1" ht="22.2" customHeight="1">
      <c r="C294" s="103" t="s">
        <v>381</v>
      </c>
      <c r="E294" s="1"/>
      <c r="F294" s="1"/>
      <c r="G294" s="1"/>
      <c r="H294" s="1"/>
    </row>
    <row r="295" spans="1:10" ht="42" customHeight="1">
      <c r="B295" s="8"/>
      <c r="C295" s="120" t="s">
        <v>710</v>
      </c>
      <c r="D295" s="120"/>
      <c r="E295" s="120"/>
      <c r="F295" s="40" t="s">
        <v>95</v>
      </c>
      <c r="G295" s="98" t="e">
        <f>G298*G296*G297</f>
        <v>#DIV/0!</v>
      </c>
      <c r="H295" s="82" t="s">
        <v>183</v>
      </c>
      <c r="I295" s="77" t="s">
        <v>375</v>
      </c>
    </row>
    <row r="296" spans="1:10" ht="42" customHeight="1">
      <c r="B296" s="8"/>
      <c r="C296" s="120" t="s">
        <v>319</v>
      </c>
      <c r="D296" s="120"/>
      <c r="E296" s="120"/>
      <c r="F296" s="40" t="s">
        <v>95</v>
      </c>
      <c r="G296" s="31" t="e">
        <f>'MRS(input)'!E28</f>
        <v>#DIV/0!</v>
      </c>
      <c r="H296" s="82" t="s">
        <v>382</v>
      </c>
      <c r="I296" s="96" t="s">
        <v>313</v>
      </c>
    </row>
    <row r="297" spans="1:10" ht="40.950000000000003" customHeight="1">
      <c r="C297" s="120" t="s">
        <v>314</v>
      </c>
      <c r="D297" s="120"/>
      <c r="E297" s="120"/>
      <c r="F297" s="40" t="s">
        <v>95</v>
      </c>
      <c r="G297" s="69">
        <v>0</v>
      </c>
      <c r="H297" s="82" t="s">
        <v>315</v>
      </c>
      <c r="I297" s="96" t="s">
        <v>383</v>
      </c>
    </row>
    <row r="298" spans="1:10" ht="43.2" customHeight="1">
      <c r="C298" s="120" t="s">
        <v>294</v>
      </c>
      <c r="D298" s="120"/>
      <c r="E298" s="120"/>
      <c r="F298" s="40" t="s">
        <v>95</v>
      </c>
      <c r="G298" s="69">
        <f>44/22</f>
        <v>2</v>
      </c>
      <c r="H298" s="82" t="s">
        <v>295</v>
      </c>
      <c r="I298" s="96" t="s">
        <v>310</v>
      </c>
      <c r="J298" s="140"/>
    </row>
    <row r="299" spans="1:10" ht="40.950000000000003" customHeight="1">
      <c r="C299" s="120" t="s">
        <v>372</v>
      </c>
      <c r="D299" s="120"/>
      <c r="E299" s="120"/>
      <c r="F299" s="40" t="s">
        <v>95</v>
      </c>
      <c r="G299" s="69">
        <v>0</v>
      </c>
      <c r="H299" s="82"/>
      <c r="I299" s="96" t="s">
        <v>223</v>
      </c>
      <c r="J299" s="140"/>
    </row>
    <row r="300" spans="1:10" s="2" customFormat="1" ht="42" customHeight="1">
      <c r="E300" s="1"/>
      <c r="F300" s="1"/>
      <c r="G300" s="1"/>
      <c r="H300" s="1"/>
    </row>
    <row r="301" spans="1:10" s="2" customFormat="1">
      <c r="E301" s="1"/>
      <c r="F301" s="1"/>
      <c r="G301" s="1"/>
      <c r="H301" s="1"/>
    </row>
    <row r="302" spans="1:10" ht="18.75" customHeight="1">
      <c r="A302" s="42"/>
      <c r="B302" s="121" t="s">
        <v>384</v>
      </c>
      <c r="C302" s="122"/>
      <c r="D302" s="122"/>
      <c r="E302" s="122"/>
      <c r="F302" s="122"/>
      <c r="G302" s="123"/>
      <c r="H302" s="29"/>
      <c r="I302" s="70"/>
    </row>
    <row r="303" spans="1:10" s="2" customFormat="1" ht="55.8" customHeight="1">
      <c r="C303" s="103"/>
      <c r="E303" s="1"/>
      <c r="F303" s="1"/>
      <c r="G303" s="1"/>
      <c r="H303" s="1"/>
    </row>
    <row r="304" spans="1:10" ht="42" customHeight="1">
      <c r="B304" s="8"/>
      <c r="C304" s="120" t="s">
        <v>262</v>
      </c>
      <c r="D304" s="120"/>
      <c r="E304" s="120"/>
      <c r="F304" s="40" t="s">
        <v>95</v>
      </c>
      <c r="G304" s="98" t="e">
        <f>G305+G306</f>
        <v>#DIV/0!</v>
      </c>
      <c r="H304" s="82" t="s">
        <v>183</v>
      </c>
      <c r="I304" s="77" t="s">
        <v>263</v>
      </c>
    </row>
    <row r="305" spans="1:10" ht="42" customHeight="1">
      <c r="B305" s="8"/>
      <c r="C305" s="120" t="s">
        <v>721</v>
      </c>
      <c r="D305" s="120"/>
      <c r="E305" s="120"/>
      <c r="F305" s="40" t="s">
        <v>95</v>
      </c>
      <c r="G305" s="31" t="e">
        <f>G158</f>
        <v>#DIV/0!</v>
      </c>
      <c r="H305" s="82" t="s">
        <v>183</v>
      </c>
      <c r="I305" s="96" t="s">
        <v>720</v>
      </c>
    </row>
    <row r="306" spans="1:10" ht="40.950000000000003" customHeight="1">
      <c r="C306" s="120" t="s">
        <v>265</v>
      </c>
      <c r="D306" s="120"/>
      <c r="E306" s="120"/>
      <c r="F306" s="40" t="s">
        <v>95</v>
      </c>
      <c r="G306" s="69">
        <v>0</v>
      </c>
      <c r="H306" s="82" t="s">
        <v>357</v>
      </c>
      <c r="I306" s="96" t="s">
        <v>266</v>
      </c>
      <c r="J306" s="83" t="s">
        <v>718</v>
      </c>
    </row>
    <row r="307" spans="1:10" ht="56.4" customHeight="1">
      <c r="C307" s="8"/>
      <c r="D307" s="8"/>
      <c r="E307" s="8"/>
      <c r="F307" s="2"/>
      <c r="G307" s="79"/>
      <c r="H307" s="80"/>
    </row>
    <row r="308" spans="1:10" ht="18.75" customHeight="1">
      <c r="A308" s="42"/>
      <c r="B308" s="121" t="s">
        <v>385</v>
      </c>
      <c r="C308" s="122"/>
      <c r="D308" s="122"/>
      <c r="E308" s="122"/>
      <c r="F308" s="122"/>
      <c r="G308" s="123"/>
      <c r="H308" s="29"/>
      <c r="I308" s="70"/>
    </row>
    <row r="309" spans="1:10" s="2" customFormat="1" ht="55.8" customHeight="1">
      <c r="C309" s="103" t="s">
        <v>386</v>
      </c>
      <c r="E309" s="1"/>
      <c r="F309" s="1"/>
      <c r="G309" s="1"/>
      <c r="H309" s="1"/>
    </row>
    <row r="310" spans="1:10" ht="42" customHeight="1">
      <c r="B310" s="8"/>
      <c r="C310" s="120" t="s">
        <v>361</v>
      </c>
      <c r="D310" s="120"/>
      <c r="E310" s="120"/>
      <c r="F310" s="40" t="s">
        <v>95</v>
      </c>
      <c r="G310" s="31">
        <f>G311*0.1</f>
        <v>0</v>
      </c>
      <c r="H310" s="82" t="s">
        <v>183</v>
      </c>
      <c r="I310" s="96" t="s">
        <v>362</v>
      </c>
    </row>
    <row r="311" spans="1:10" ht="42" customHeight="1">
      <c r="B311" s="8"/>
      <c r="C311" s="120" t="s">
        <v>363</v>
      </c>
      <c r="D311" s="120"/>
      <c r="E311" s="120"/>
      <c r="F311" s="40" t="s">
        <v>95</v>
      </c>
      <c r="G311" s="31">
        <v>0</v>
      </c>
      <c r="H311" s="82" t="s">
        <v>183</v>
      </c>
      <c r="I311" s="77" t="s">
        <v>364</v>
      </c>
    </row>
    <row r="312" spans="1:10" ht="66.599999999999994" customHeight="1">
      <c r="C312" s="8"/>
      <c r="D312" s="8"/>
      <c r="E312" s="8"/>
      <c r="F312" s="2"/>
      <c r="G312" s="79"/>
      <c r="H312" s="80"/>
    </row>
    <row r="313" spans="1:10" ht="18.75" customHeight="1">
      <c r="A313" s="42"/>
      <c r="B313" s="121" t="s">
        <v>387</v>
      </c>
      <c r="C313" s="122"/>
      <c r="D313" s="122"/>
      <c r="E313" s="122"/>
      <c r="F313" s="122"/>
      <c r="G313" s="123"/>
      <c r="H313" s="29"/>
      <c r="I313" s="70"/>
    </row>
    <row r="314" spans="1:10" ht="42" customHeight="1">
      <c r="B314" s="8"/>
      <c r="C314" s="120" t="s">
        <v>388</v>
      </c>
      <c r="D314" s="120"/>
      <c r="E314" s="120"/>
      <c r="F314" s="40" t="s">
        <v>95</v>
      </c>
      <c r="G314" s="98" t="e">
        <f>G315+G316</f>
        <v>#DIV/0!</v>
      </c>
      <c r="H314" s="82" t="s">
        <v>183</v>
      </c>
      <c r="I314" s="77" t="s">
        <v>192</v>
      </c>
    </row>
    <row r="315" spans="1:10" ht="42" customHeight="1">
      <c r="B315" s="8"/>
      <c r="C315" s="120" t="s">
        <v>389</v>
      </c>
      <c r="D315" s="120"/>
      <c r="E315" s="120"/>
      <c r="F315" s="40" t="s">
        <v>95</v>
      </c>
      <c r="G315" s="31" t="e">
        <f>G319</f>
        <v>#DIV/0!</v>
      </c>
      <c r="H315" s="82" t="s">
        <v>183</v>
      </c>
      <c r="I315" s="96" t="s">
        <v>391</v>
      </c>
    </row>
    <row r="316" spans="1:10" ht="40.950000000000003" customHeight="1">
      <c r="C316" s="120" t="s">
        <v>390</v>
      </c>
      <c r="D316" s="120"/>
      <c r="E316" s="120"/>
      <c r="F316" s="40" t="s">
        <v>95</v>
      </c>
      <c r="G316" s="69">
        <v>0</v>
      </c>
      <c r="H316" s="82" t="s">
        <v>357</v>
      </c>
      <c r="I316" s="96" t="s">
        <v>392</v>
      </c>
    </row>
    <row r="317" spans="1:10" ht="56.4" customHeight="1">
      <c r="C317" s="8"/>
      <c r="D317" s="8"/>
      <c r="E317" s="8"/>
      <c r="F317" s="2"/>
      <c r="G317" s="79"/>
      <c r="H317" s="80"/>
    </row>
    <row r="318" spans="1:10" ht="18.75" customHeight="1">
      <c r="A318" s="42"/>
      <c r="B318" s="121" t="s">
        <v>393</v>
      </c>
      <c r="C318" s="122"/>
      <c r="D318" s="122"/>
      <c r="E318" s="122"/>
      <c r="F318" s="122"/>
      <c r="G318" s="122"/>
      <c r="H318" s="122"/>
      <c r="I318" s="124"/>
    </row>
    <row r="319" spans="1:10" ht="42" customHeight="1">
      <c r="B319" s="8"/>
      <c r="C319" s="120" t="s">
        <v>279</v>
      </c>
      <c r="D319" s="120"/>
      <c r="E319" s="120"/>
      <c r="F319" s="40" t="s">
        <v>95</v>
      </c>
      <c r="G319" s="98" t="e">
        <f>G320+G321</f>
        <v>#DIV/0!</v>
      </c>
      <c r="H319" s="82" t="s">
        <v>183</v>
      </c>
      <c r="I319" s="77" t="s">
        <v>280</v>
      </c>
    </row>
    <row r="320" spans="1:10" ht="42" customHeight="1">
      <c r="B320" s="8"/>
      <c r="C320" s="120" t="s">
        <v>710</v>
      </c>
      <c r="D320" s="120"/>
      <c r="E320" s="120"/>
      <c r="F320" s="40" t="s">
        <v>95</v>
      </c>
      <c r="G320" s="98" t="e">
        <f>G325+G333+G342</f>
        <v>#DIV/0!</v>
      </c>
      <c r="H320" s="82" t="s">
        <v>183</v>
      </c>
      <c r="I320" s="77" t="s">
        <v>375</v>
      </c>
    </row>
    <row r="321" spans="1:10" ht="40.950000000000003" customHeight="1">
      <c r="C321" s="120" t="s">
        <v>766</v>
      </c>
      <c r="D321" s="120"/>
      <c r="E321" s="120"/>
      <c r="F321" s="40" t="s">
        <v>95</v>
      </c>
      <c r="G321" s="69" t="e">
        <f>G350+G359</f>
        <v>#DIV/0!</v>
      </c>
      <c r="H321" s="82" t="s">
        <v>183</v>
      </c>
      <c r="I321" s="96" t="s">
        <v>283</v>
      </c>
    </row>
    <row r="322" spans="1:10" ht="56.4" customHeight="1">
      <c r="C322" s="8"/>
      <c r="D322" s="8"/>
      <c r="E322" s="8"/>
      <c r="F322" s="2"/>
      <c r="G322" s="79"/>
      <c r="H322" s="80"/>
    </row>
    <row r="323" spans="1:10" ht="18.75" customHeight="1">
      <c r="A323" s="42"/>
      <c r="B323" s="121" t="s">
        <v>394</v>
      </c>
      <c r="C323" s="122"/>
      <c r="D323" s="122"/>
      <c r="E323" s="122"/>
      <c r="F323" s="122"/>
      <c r="G323" s="122"/>
      <c r="H323" s="122"/>
      <c r="I323" s="124"/>
    </row>
    <row r="324" spans="1:10" ht="39" customHeight="1">
      <c r="C324" s="8"/>
      <c r="D324" s="8"/>
      <c r="E324" s="8"/>
      <c r="F324" s="2"/>
      <c r="G324" s="79"/>
      <c r="H324" s="80"/>
    </row>
    <row r="325" spans="1:10" ht="42" customHeight="1">
      <c r="B325" s="8"/>
      <c r="C325" s="120" t="s">
        <v>710</v>
      </c>
      <c r="D325" s="120"/>
      <c r="E325" s="120"/>
      <c r="F325" s="40" t="s">
        <v>95</v>
      </c>
      <c r="G325" s="98">
        <f>G326*G327*G328*G329*G330</f>
        <v>0</v>
      </c>
      <c r="H325" s="82" t="s">
        <v>183</v>
      </c>
      <c r="I325" s="77" t="s">
        <v>375</v>
      </c>
    </row>
    <row r="326" spans="1:10" ht="40.950000000000003" customHeight="1">
      <c r="C326" s="120" t="s">
        <v>290</v>
      </c>
      <c r="D326" s="120"/>
      <c r="E326" s="120"/>
      <c r="F326" s="40" t="s">
        <v>95</v>
      </c>
      <c r="G326" s="69">
        <v>0</v>
      </c>
      <c r="H326" s="82"/>
      <c r="I326" s="96" t="s">
        <v>293</v>
      </c>
    </row>
    <row r="327" spans="1:10" ht="43.2" customHeight="1">
      <c r="C327" s="120" t="s">
        <v>294</v>
      </c>
      <c r="D327" s="120"/>
      <c r="E327" s="120"/>
      <c r="F327" s="40" t="s">
        <v>95</v>
      </c>
      <c r="G327" s="69">
        <f>44/22</f>
        <v>2</v>
      </c>
      <c r="H327" s="82" t="s">
        <v>295</v>
      </c>
      <c r="I327" s="96" t="s">
        <v>310</v>
      </c>
      <c r="J327" s="140"/>
    </row>
    <row r="328" spans="1:10" ht="42" customHeight="1">
      <c r="B328" s="8"/>
      <c r="C328" s="120" t="s">
        <v>376</v>
      </c>
      <c r="D328" s="120"/>
      <c r="E328" s="120"/>
      <c r="F328" s="40" t="s">
        <v>95</v>
      </c>
      <c r="G328" s="31">
        <v>0</v>
      </c>
      <c r="H328" s="82" t="s">
        <v>206</v>
      </c>
      <c r="I328" s="96" t="s">
        <v>286</v>
      </c>
    </row>
    <row r="329" spans="1:10" ht="40.950000000000003" customHeight="1">
      <c r="C329" s="120" t="s">
        <v>377</v>
      </c>
      <c r="D329" s="120"/>
      <c r="E329" s="120"/>
      <c r="F329" s="40" t="s">
        <v>95</v>
      </c>
      <c r="G329" s="69">
        <v>0</v>
      </c>
      <c r="H329" s="82" t="s">
        <v>288</v>
      </c>
      <c r="I329" s="96" t="s">
        <v>289</v>
      </c>
    </row>
    <row r="330" spans="1:10" ht="40.950000000000003" customHeight="1">
      <c r="C330" s="120" t="s">
        <v>292</v>
      </c>
      <c r="D330" s="120"/>
      <c r="E330" s="120"/>
      <c r="F330" s="40" t="s">
        <v>95</v>
      </c>
      <c r="G330" s="69">
        <v>0</v>
      </c>
      <c r="H330" s="82"/>
      <c r="I330" s="96" t="s">
        <v>291</v>
      </c>
    </row>
    <row r="331" spans="1:10" ht="56.4" customHeight="1">
      <c r="C331" s="8"/>
      <c r="D331" s="8"/>
      <c r="E331" s="8"/>
      <c r="F331" s="2"/>
      <c r="G331" s="79">
        <v>5</v>
      </c>
      <c r="H331" s="80"/>
    </row>
    <row r="332" spans="1:10" ht="39" customHeight="1">
      <c r="C332" s="8"/>
      <c r="D332" s="8"/>
      <c r="E332" s="8"/>
      <c r="F332" s="2"/>
      <c r="G332" s="79"/>
      <c r="H332" s="80"/>
    </row>
    <row r="333" spans="1:10" ht="42" customHeight="1">
      <c r="B333" s="8"/>
      <c r="C333" s="120" t="s">
        <v>710</v>
      </c>
      <c r="D333" s="120"/>
      <c r="E333" s="120"/>
      <c r="F333" s="40" t="s">
        <v>95</v>
      </c>
      <c r="G333" s="98" t="e">
        <f>G337*G336*G334*G335</f>
        <v>#DIV/0!</v>
      </c>
      <c r="H333" s="82" t="s">
        <v>183</v>
      </c>
      <c r="I333" s="77" t="s">
        <v>375</v>
      </c>
    </row>
    <row r="334" spans="1:10" ht="40.950000000000003" customHeight="1">
      <c r="C334" s="120" t="s">
        <v>299</v>
      </c>
      <c r="D334" s="120"/>
      <c r="E334" s="120"/>
      <c r="F334" s="40" t="s">
        <v>95</v>
      </c>
      <c r="G334" s="31" t="e">
        <f>'MRS(input)'!E27</f>
        <v>#DIV/0!</v>
      </c>
      <c r="H334" s="82" t="s">
        <v>206</v>
      </c>
      <c r="I334" s="96" t="s">
        <v>300</v>
      </c>
    </row>
    <row r="335" spans="1:10" ht="43.2" customHeight="1">
      <c r="C335" s="120" t="s">
        <v>379</v>
      </c>
      <c r="D335" s="120"/>
      <c r="E335" s="120"/>
      <c r="F335" s="40" t="s">
        <v>95</v>
      </c>
      <c r="G335" s="69">
        <v>0</v>
      </c>
      <c r="H335" s="82" t="s">
        <v>288</v>
      </c>
      <c r="I335" s="96" t="s">
        <v>380</v>
      </c>
      <c r="J335" s="140"/>
    </row>
    <row r="336" spans="1:10" ht="42" customHeight="1">
      <c r="B336" s="8"/>
      <c r="C336" s="120" t="s">
        <v>292</v>
      </c>
      <c r="D336" s="120"/>
      <c r="E336" s="120"/>
      <c r="F336" s="40" t="s">
        <v>95</v>
      </c>
      <c r="G336" s="69">
        <v>0</v>
      </c>
      <c r="H336" s="82"/>
      <c r="I336" s="96" t="s">
        <v>309</v>
      </c>
    </row>
    <row r="337" spans="1:10" ht="40.950000000000003" customHeight="1">
      <c r="C337" s="120" t="s">
        <v>294</v>
      </c>
      <c r="D337" s="120"/>
      <c r="E337" s="120"/>
      <c r="F337" s="40" t="s">
        <v>95</v>
      </c>
      <c r="G337" s="69">
        <f>44/22</f>
        <v>2</v>
      </c>
      <c r="H337" s="82" t="s">
        <v>295</v>
      </c>
      <c r="I337" s="96" t="s">
        <v>310</v>
      </c>
    </row>
    <row r="338" spans="1:10" ht="40.950000000000003" customHeight="1">
      <c r="C338" s="120" t="s">
        <v>372</v>
      </c>
      <c r="D338" s="120"/>
      <c r="E338" s="120"/>
      <c r="F338" s="40" t="s">
        <v>95</v>
      </c>
      <c r="G338" s="69">
        <v>0</v>
      </c>
      <c r="H338" s="82"/>
      <c r="I338" s="96" t="s">
        <v>223</v>
      </c>
    </row>
    <row r="339" spans="1:10" ht="40.950000000000003" customHeight="1">
      <c r="C339" s="120" t="s">
        <v>395</v>
      </c>
      <c r="D339" s="120"/>
      <c r="E339" s="120"/>
      <c r="F339" s="40" t="s">
        <v>95</v>
      </c>
      <c r="G339" s="69">
        <v>0</v>
      </c>
      <c r="H339" s="82"/>
      <c r="I339" s="96" t="s">
        <v>87</v>
      </c>
    </row>
    <row r="340" spans="1:10" ht="56.4" customHeight="1">
      <c r="C340" s="8"/>
      <c r="D340" s="8"/>
      <c r="E340" s="8"/>
      <c r="F340" s="2"/>
      <c r="G340" s="79"/>
      <c r="H340" s="80"/>
    </row>
    <row r="341" spans="1:10" ht="39" customHeight="1">
      <c r="C341" s="8"/>
      <c r="D341" s="8"/>
      <c r="E341" s="8"/>
      <c r="F341" s="2"/>
      <c r="G341" s="79"/>
      <c r="H341" s="80"/>
    </row>
    <row r="342" spans="1:10" ht="42" customHeight="1">
      <c r="B342" s="8"/>
      <c r="C342" s="120" t="s">
        <v>710</v>
      </c>
      <c r="D342" s="120"/>
      <c r="E342" s="120"/>
      <c r="F342" s="40" t="s">
        <v>95</v>
      </c>
      <c r="G342" s="98" t="e">
        <f>G345*G343*G344</f>
        <v>#DIV/0!</v>
      </c>
      <c r="H342" s="82" t="s">
        <v>183</v>
      </c>
      <c r="I342" s="77" t="s">
        <v>375</v>
      </c>
    </row>
    <row r="343" spans="1:10" ht="42" customHeight="1">
      <c r="B343" s="8"/>
      <c r="C343" s="120" t="s">
        <v>319</v>
      </c>
      <c r="D343" s="120"/>
      <c r="E343" s="120"/>
      <c r="F343" s="40" t="s">
        <v>95</v>
      </c>
      <c r="G343" s="31" t="e">
        <f>'MRS(input)'!E28</f>
        <v>#DIV/0!</v>
      </c>
      <c r="H343" s="82" t="s">
        <v>382</v>
      </c>
      <c r="I343" s="96" t="s">
        <v>313</v>
      </c>
    </row>
    <row r="344" spans="1:10" ht="40.950000000000003" customHeight="1">
      <c r="C344" s="120" t="s">
        <v>314</v>
      </c>
      <c r="D344" s="120"/>
      <c r="E344" s="120"/>
      <c r="F344" s="40" t="s">
        <v>95</v>
      </c>
      <c r="G344" s="69">
        <v>0</v>
      </c>
      <c r="H344" s="82" t="s">
        <v>315</v>
      </c>
      <c r="I344" s="96" t="s">
        <v>383</v>
      </c>
    </row>
    <row r="345" spans="1:10" ht="43.2" customHeight="1">
      <c r="C345" s="120" t="s">
        <v>294</v>
      </c>
      <c r="D345" s="120"/>
      <c r="E345" s="120"/>
      <c r="F345" s="40" t="s">
        <v>95</v>
      </c>
      <c r="G345" s="69">
        <f>44/22</f>
        <v>2</v>
      </c>
      <c r="H345" s="82" t="s">
        <v>295</v>
      </c>
      <c r="I345" s="96" t="s">
        <v>310</v>
      </c>
      <c r="J345" s="140"/>
    </row>
    <row r="346" spans="1:10" ht="40.950000000000003" customHeight="1">
      <c r="C346" s="120" t="s">
        <v>372</v>
      </c>
      <c r="D346" s="120"/>
      <c r="E346" s="120"/>
      <c r="F346" s="40" t="s">
        <v>95</v>
      </c>
      <c r="G346" s="69">
        <v>0</v>
      </c>
      <c r="H346" s="82"/>
      <c r="I346" s="96" t="s">
        <v>223</v>
      </c>
      <c r="J346" s="140"/>
    </row>
    <row r="347" spans="1:10" s="2" customFormat="1" ht="75.599999999999994" customHeight="1">
      <c r="E347" s="1"/>
      <c r="F347" s="1"/>
      <c r="G347" s="1"/>
      <c r="H347" s="1"/>
    </row>
    <row r="348" spans="1:10" ht="18.75" customHeight="1">
      <c r="A348" s="42"/>
      <c r="B348" s="121" t="s">
        <v>767</v>
      </c>
      <c r="C348" s="122"/>
      <c r="D348" s="122"/>
      <c r="E348" s="122"/>
      <c r="F348" s="122"/>
      <c r="G348" s="122"/>
      <c r="H348" s="122"/>
      <c r="I348" s="124"/>
    </row>
    <row r="349" spans="1:10" ht="39" customHeight="1">
      <c r="C349" s="8"/>
      <c r="D349" s="8"/>
      <c r="E349" s="8"/>
      <c r="F349" s="2"/>
      <c r="G349" s="79"/>
      <c r="H349" s="80"/>
    </row>
    <row r="350" spans="1:10" ht="42" customHeight="1">
      <c r="B350" s="8"/>
      <c r="C350" s="120" t="s">
        <v>710</v>
      </c>
      <c r="D350" s="120"/>
      <c r="E350" s="120"/>
      <c r="F350" s="40" t="s">
        <v>95</v>
      </c>
      <c r="G350" s="98" t="e">
        <f>G351*((G352*G353)+(G354*G355))</f>
        <v>#DIV/0!</v>
      </c>
      <c r="H350" s="82" t="s">
        <v>183</v>
      </c>
      <c r="I350" s="77" t="s">
        <v>375</v>
      </c>
    </row>
    <row r="351" spans="1:10" ht="42" customHeight="1">
      <c r="B351" s="8"/>
      <c r="C351" s="120" t="s">
        <v>319</v>
      </c>
      <c r="D351" s="120"/>
      <c r="E351" s="120"/>
      <c r="F351" s="40" t="s">
        <v>95</v>
      </c>
      <c r="G351" s="31" t="e">
        <f>'MRS(input)'!E28</f>
        <v>#DIV/0!</v>
      </c>
      <c r="H351" s="82" t="s">
        <v>382</v>
      </c>
      <c r="I351" s="96" t="s">
        <v>313</v>
      </c>
    </row>
    <row r="352" spans="1:10" ht="40.950000000000003" customHeight="1">
      <c r="C352" s="120" t="s">
        <v>321</v>
      </c>
      <c r="D352" s="120"/>
      <c r="E352" s="120"/>
      <c r="F352" s="40" t="s">
        <v>95</v>
      </c>
      <c r="G352" s="69" t="e">
        <f>'MRS(input)'!E29</f>
        <v>#DIV/0!</v>
      </c>
      <c r="H352" s="82" t="s">
        <v>322</v>
      </c>
      <c r="I352" s="96" t="s">
        <v>323</v>
      </c>
    </row>
    <row r="353" spans="1:10" ht="43.2" customHeight="1">
      <c r="C353" s="120" t="s">
        <v>324</v>
      </c>
      <c r="D353" s="120"/>
      <c r="E353" s="120"/>
      <c r="F353" s="40" t="s">
        <v>95</v>
      </c>
      <c r="G353" s="69" t="e">
        <f>'MRS(input)'!E39</f>
        <v>#DIV/0!</v>
      </c>
      <c r="H353" s="82" t="s">
        <v>333</v>
      </c>
      <c r="I353" s="96" t="s">
        <v>233</v>
      </c>
      <c r="J353" s="140"/>
    </row>
    <row r="354" spans="1:10" ht="40.950000000000003" customHeight="1">
      <c r="C354" s="120" t="s">
        <v>396</v>
      </c>
      <c r="D354" s="120"/>
      <c r="E354" s="120"/>
      <c r="F354" s="40" t="s">
        <v>95</v>
      </c>
      <c r="G354" s="69" t="e">
        <f>'MRS(input)'!E30</f>
        <v>#DIV/0!</v>
      </c>
      <c r="H354" s="82" t="s">
        <v>397</v>
      </c>
      <c r="I354" s="96" t="s">
        <v>327</v>
      </c>
      <c r="J354" s="140"/>
    </row>
    <row r="355" spans="1:10" ht="43.2" customHeight="1">
      <c r="C355" s="120" t="s">
        <v>398</v>
      </c>
      <c r="D355" s="120"/>
      <c r="E355" s="120"/>
      <c r="F355" s="40" t="s">
        <v>95</v>
      </c>
      <c r="G355" s="69" t="e">
        <f>'MRS(input)'!E38</f>
        <v>#DIV/0!</v>
      </c>
      <c r="H355" s="82" t="s">
        <v>212</v>
      </c>
      <c r="I355" s="96" t="s">
        <v>119</v>
      </c>
      <c r="J355" s="140"/>
    </row>
    <row r="356" spans="1:10" ht="43.2" customHeight="1">
      <c r="C356" s="120" t="s">
        <v>399</v>
      </c>
      <c r="D356" s="120"/>
      <c r="E356" s="120"/>
      <c r="F356" s="40" t="s">
        <v>95</v>
      </c>
      <c r="G356" s="69">
        <v>0</v>
      </c>
      <c r="H356" s="82"/>
      <c r="I356" s="96" t="s">
        <v>223</v>
      </c>
      <c r="J356" s="140"/>
    </row>
    <row r="357" spans="1:10" s="2" customFormat="1" ht="75.599999999999994" customHeight="1">
      <c r="E357" s="1"/>
      <c r="F357" s="1"/>
      <c r="G357" s="1"/>
      <c r="H357" s="1"/>
    </row>
    <row r="358" spans="1:10" ht="39" customHeight="1">
      <c r="C358" s="8"/>
      <c r="D358" s="8"/>
      <c r="E358" s="8"/>
      <c r="F358" s="2"/>
      <c r="G358" s="79"/>
      <c r="H358" s="80"/>
    </row>
    <row r="359" spans="1:10" ht="42" customHeight="1">
      <c r="B359" s="8"/>
      <c r="C359" s="120" t="s">
        <v>710</v>
      </c>
      <c r="D359" s="120"/>
      <c r="E359" s="120"/>
      <c r="F359" s="40" t="s">
        <v>95</v>
      </c>
      <c r="G359" s="98" t="e">
        <f>G360*((G361*G363)+(G362*G364))</f>
        <v>#DIV/0!</v>
      </c>
      <c r="H359" s="82" t="s">
        <v>183</v>
      </c>
      <c r="I359" s="77" t="s">
        <v>375</v>
      </c>
    </row>
    <row r="360" spans="1:10" ht="42" customHeight="1">
      <c r="B360" s="8"/>
      <c r="C360" s="120" t="s">
        <v>299</v>
      </c>
      <c r="D360" s="120"/>
      <c r="E360" s="120"/>
      <c r="F360" s="40" t="s">
        <v>95</v>
      </c>
      <c r="G360" s="31" t="e">
        <f>'MRS(input)'!E27</f>
        <v>#DIV/0!</v>
      </c>
      <c r="H360" s="82" t="s">
        <v>206</v>
      </c>
      <c r="I360" s="96" t="s">
        <v>300</v>
      </c>
    </row>
    <row r="361" spans="1:10" ht="40.950000000000003" customHeight="1">
      <c r="C361" s="120" t="s">
        <v>715</v>
      </c>
      <c r="D361" s="120"/>
      <c r="E361" s="120"/>
      <c r="F361" s="40" t="s">
        <v>95</v>
      </c>
      <c r="G361" s="69">
        <v>0</v>
      </c>
      <c r="H361" s="82" t="s">
        <v>332</v>
      </c>
      <c r="I361" s="96" t="s">
        <v>329</v>
      </c>
    </row>
    <row r="362" spans="1:10" ht="43.2" customHeight="1">
      <c r="C362" s="120" t="s">
        <v>716</v>
      </c>
      <c r="D362" s="120"/>
      <c r="E362" s="120"/>
      <c r="F362" s="40" t="s">
        <v>95</v>
      </c>
      <c r="G362" s="69">
        <v>0</v>
      </c>
      <c r="H362" s="82" t="s">
        <v>331</v>
      </c>
      <c r="I362" s="96" t="s">
        <v>330</v>
      </c>
      <c r="J362" s="140"/>
    </row>
    <row r="363" spans="1:10" ht="40.950000000000003" customHeight="1">
      <c r="C363" s="120" t="s">
        <v>324</v>
      </c>
      <c r="D363" s="120"/>
      <c r="E363" s="120"/>
      <c r="F363" s="40" t="s">
        <v>95</v>
      </c>
      <c r="G363" s="69" t="e">
        <f>'MRS(input)'!E39</f>
        <v>#DIV/0!</v>
      </c>
      <c r="H363" s="82" t="s">
        <v>333</v>
      </c>
      <c r="I363" s="96" t="s">
        <v>233</v>
      </c>
      <c r="J363" s="140"/>
    </row>
    <row r="364" spans="1:10" ht="43.2" customHeight="1">
      <c r="C364" s="120" t="s">
        <v>714</v>
      </c>
      <c r="D364" s="120"/>
      <c r="E364" s="120"/>
      <c r="F364" s="40" t="s">
        <v>95</v>
      </c>
      <c r="G364" s="31" t="e">
        <f>'MRS(input)'!E38</f>
        <v>#DIV/0!</v>
      </c>
      <c r="H364" s="82" t="s">
        <v>212</v>
      </c>
      <c r="I364" s="77" t="s">
        <v>119</v>
      </c>
      <c r="J364" s="140"/>
    </row>
    <row r="365" spans="1:10" ht="43.2" customHeight="1">
      <c r="C365" s="120" t="s">
        <v>399</v>
      </c>
      <c r="D365" s="120"/>
      <c r="E365" s="120"/>
      <c r="F365" s="40" t="s">
        <v>95</v>
      </c>
      <c r="G365" s="69">
        <v>0</v>
      </c>
      <c r="H365" s="82"/>
      <c r="I365" s="96" t="s">
        <v>223</v>
      </c>
      <c r="J365" s="140"/>
    </row>
    <row r="366" spans="1:10" ht="43.2" customHeight="1">
      <c r="C366" s="120" t="s">
        <v>400</v>
      </c>
      <c r="D366" s="120"/>
      <c r="E366" s="120"/>
      <c r="F366" s="40" t="s">
        <v>95</v>
      </c>
      <c r="G366" s="69">
        <v>0</v>
      </c>
      <c r="H366" s="82"/>
      <c r="I366" s="96" t="s">
        <v>214</v>
      </c>
      <c r="J366" s="140"/>
    </row>
    <row r="367" spans="1:10" s="2" customFormat="1" ht="75.599999999999994" customHeight="1">
      <c r="E367" s="1"/>
      <c r="F367" s="1"/>
      <c r="G367" s="1"/>
      <c r="H367" s="1"/>
    </row>
    <row r="368" spans="1:10" ht="18.75" customHeight="1">
      <c r="A368" s="42"/>
      <c r="B368" s="121" t="s">
        <v>401</v>
      </c>
      <c r="C368" s="122"/>
      <c r="D368" s="122"/>
      <c r="E368" s="122"/>
      <c r="F368" s="122"/>
      <c r="G368" s="123"/>
      <c r="H368" s="29"/>
      <c r="I368" s="70"/>
    </row>
    <row r="369" spans="1:10" s="2" customFormat="1" ht="55.8" customHeight="1">
      <c r="C369" s="103"/>
      <c r="E369" s="1"/>
      <c r="F369" s="1"/>
      <c r="G369" s="1"/>
      <c r="H369" s="1"/>
    </row>
    <row r="370" spans="1:10" ht="42" customHeight="1">
      <c r="B370" s="8"/>
      <c r="C370" s="120" t="s">
        <v>262</v>
      </c>
      <c r="D370" s="120"/>
      <c r="E370" s="120"/>
      <c r="F370" s="40" t="s">
        <v>95</v>
      </c>
      <c r="G370" s="98" t="e">
        <f>G371+G372</f>
        <v>#DIV/0!</v>
      </c>
      <c r="H370" s="82" t="s">
        <v>183</v>
      </c>
      <c r="I370" s="77" t="s">
        <v>263</v>
      </c>
    </row>
    <row r="371" spans="1:10" ht="42" customHeight="1">
      <c r="B371" s="8"/>
      <c r="C371" s="120" t="s">
        <v>721</v>
      </c>
      <c r="D371" s="120"/>
      <c r="E371" s="120"/>
      <c r="F371" s="40" t="s">
        <v>95</v>
      </c>
      <c r="G371" s="31" t="e">
        <f>G154</f>
        <v>#DIV/0!</v>
      </c>
      <c r="H371" s="82" t="s">
        <v>183</v>
      </c>
      <c r="I371" s="96" t="s">
        <v>720</v>
      </c>
    </row>
    <row r="372" spans="1:10" ht="40.950000000000003" customHeight="1">
      <c r="C372" s="120" t="s">
        <v>265</v>
      </c>
      <c r="D372" s="120"/>
      <c r="E372" s="120"/>
      <c r="F372" s="40" t="s">
        <v>95</v>
      </c>
      <c r="G372" s="69">
        <v>0</v>
      </c>
      <c r="H372" s="82" t="s">
        <v>357</v>
      </c>
      <c r="I372" s="96" t="s">
        <v>266</v>
      </c>
      <c r="J372" s="83" t="s">
        <v>718</v>
      </c>
    </row>
    <row r="373" spans="1:10" ht="56.4" customHeight="1">
      <c r="C373" s="8"/>
      <c r="D373" s="8"/>
      <c r="E373" s="8"/>
      <c r="F373" s="2"/>
      <c r="G373" s="79"/>
      <c r="H373" s="80"/>
    </row>
    <row r="374" spans="1:10" ht="18.75" customHeight="1">
      <c r="A374" s="42"/>
      <c r="B374" s="121" t="s">
        <v>402</v>
      </c>
      <c r="C374" s="122"/>
      <c r="D374" s="122"/>
      <c r="E374" s="122"/>
      <c r="F374" s="122"/>
      <c r="G374" s="123"/>
      <c r="H374" s="29"/>
      <c r="I374" s="70"/>
    </row>
    <row r="375" spans="1:10" ht="42" customHeight="1">
      <c r="B375" s="8"/>
      <c r="C375" s="120" t="s">
        <v>403</v>
      </c>
      <c r="D375" s="120"/>
      <c r="E375" s="120"/>
      <c r="F375" s="40" t="s">
        <v>95</v>
      </c>
      <c r="G375" s="98">
        <f>G376+G377+(G378+G379)+(G380+G381)+(G382+G383)</f>
        <v>0</v>
      </c>
      <c r="H375" s="82" t="s">
        <v>183</v>
      </c>
      <c r="I375" s="77" t="s">
        <v>84</v>
      </c>
    </row>
    <row r="376" spans="1:10" ht="42" customHeight="1">
      <c r="B376" s="8"/>
      <c r="C376" s="120" t="s">
        <v>404</v>
      </c>
      <c r="D376" s="120"/>
      <c r="E376" s="120"/>
      <c r="F376" s="40" t="s">
        <v>95</v>
      </c>
      <c r="G376" s="31">
        <v>0</v>
      </c>
      <c r="H376" s="82" t="s">
        <v>183</v>
      </c>
      <c r="I376" s="96" t="s">
        <v>405</v>
      </c>
    </row>
    <row r="377" spans="1:10" ht="40.950000000000003" customHeight="1">
      <c r="C377" s="120" t="s">
        <v>406</v>
      </c>
      <c r="D377" s="120"/>
      <c r="E377" s="120"/>
      <c r="F377" s="40" t="s">
        <v>95</v>
      </c>
      <c r="G377" s="69">
        <v>0</v>
      </c>
      <c r="H377" s="82" t="s">
        <v>183</v>
      </c>
      <c r="I377" s="96" t="s">
        <v>407</v>
      </c>
    </row>
    <row r="378" spans="1:10" ht="42" customHeight="1">
      <c r="B378" s="8"/>
      <c r="C378" s="120" t="s">
        <v>408</v>
      </c>
      <c r="D378" s="120"/>
      <c r="E378" s="120"/>
      <c r="F378" s="40" t="s">
        <v>95</v>
      </c>
      <c r="G378" s="31">
        <v>0</v>
      </c>
      <c r="H378" s="82" t="s">
        <v>183</v>
      </c>
      <c r="I378" s="96" t="s">
        <v>409</v>
      </c>
    </row>
    <row r="379" spans="1:10" ht="40.950000000000003" customHeight="1">
      <c r="C379" s="120" t="s">
        <v>410</v>
      </c>
      <c r="D379" s="120"/>
      <c r="E379" s="120"/>
      <c r="F379" s="40" t="s">
        <v>95</v>
      </c>
      <c r="G379" s="69">
        <v>0</v>
      </c>
      <c r="H379" s="82" t="s">
        <v>183</v>
      </c>
      <c r="I379" s="96" t="s">
        <v>411</v>
      </c>
    </row>
    <row r="380" spans="1:10" ht="42" customHeight="1">
      <c r="B380" s="8"/>
      <c r="C380" s="120" t="s">
        <v>412</v>
      </c>
      <c r="D380" s="120"/>
      <c r="E380" s="120"/>
      <c r="F380" s="40" t="s">
        <v>95</v>
      </c>
      <c r="G380" s="31">
        <v>0</v>
      </c>
      <c r="H380" s="82" t="s">
        <v>183</v>
      </c>
      <c r="I380" s="96" t="s">
        <v>413</v>
      </c>
    </row>
    <row r="381" spans="1:10" ht="40.950000000000003" customHeight="1">
      <c r="C381" s="120" t="s">
        <v>414</v>
      </c>
      <c r="D381" s="120"/>
      <c r="E381" s="120"/>
      <c r="F381" s="40" t="s">
        <v>95</v>
      </c>
      <c r="G381" s="69">
        <v>0</v>
      </c>
      <c r="H381" s="82" t="s">
        <v>183</v>
      </c>
      <c r="I381" s="96" t="s">
        <v>415</v>
      </c>
    </row>
    <row r="382" spans="1:10" ht="42" customHeight="1">
      <c r="B382" s="8"/>
      <c r="C382" s="120" t="s">
        <v>416</v>
      </c>
      <c r="D382" s="120"/>
      <c r="E382" s="120"/>
      <c r="F382" s="40" t="s">
        <v>95</v>
      </c>
      <c r="G382" s="31">
        <v>0</v>
      </c>
      <c r="H382" s="82" t="s">
        <v>183</v>
      </c>
      <c r="I382" s="96" t="s">
        <v>417</v>
      </c>
    </row>
    <row r="383" spans="1:10" ht="40.950000000000003" customHeight="1">
      <c r="C383" s="120" t="s">
        <v>418</v>
      </c>
      <c r="D383" s="120"/>
      <c r="E383" s="120"/>
      <c r="F383" s="40" t="s">
        <v>95</v>
      </c>
      <c r="G383" s="69">
        <v>0</v>
      </c>
      <c r="H383" s="82" t="s">
        <v>183</v>
      </c>
      <c r="I383" s="96" t="s">
        <v>419</v>
      </c>
    </row>
    <row r="384" spans="1:10" ht="69" customHeight="1">
      <c r="C384" s="8"/>
      <c r="D384" s="8"/>
      <c r="E384" s="8"/>
      <c r="F384" s="2"/>
      <c r="G384" s="79"/>
      <c r="H384" s="80"/>
    </row>
    <row r="385" spans="1:10" ht="42" customHeight="1">
      <c r="B385" s="8"/>
      <c r="C385" s="120" t="s">
        <v>403</v>
      </c>
      <c r="D385" s="120"/>
      <c r="E385" s="120"/>
      <c r="F385" s="40" t="s">
        <v>95</v>
      </c>
      <c r="G385" s="98" t="e">
        <f>G386*G387*(1-G388)</f>
        <v>#DIV/0!</v>
      </c>
      <c r="H385" s="82" t="s">
        <v>183</v>
      </c>
      <c r="I385" s="77" t="s">
        <v>84</v>
      </c>
    </row>
    <row r="386" spans="1:10" ht="42" customHeight="1">
      <c r="B386" s="8"/>
      <c r="C386" s="120" t="s">
        <v>420</v>
      </c>
      <c r="D386" s="120"/>
      <c r="E386" s="120"/>
      <c r="F386" s="40" t="s">
        <v>95</v>
      </c>
      <c r="G386" s="31" t="e">
        <f>'MRS(input)'!E41</f>
        <v>#DIV/0!</v>
      </c>
      <c r="H386" s="82" t="s">
        <v>422</v>
      </c>
      <c r="I386" s="96" t="s">
        <v>421</v>
      </c>
    </row>
    <row r="387" spans="1:10" ht="40.950000000000003" customHeight="1">
      <c r="C387" s="120" t="s">
        <v>423</v>
      </c>
      <c r="D387" s="120"/>
      <c r="E387" s="120"/>
      <c r="F387" s="40" t="s">
        <v>95</v>
      </c>
      <c r="G387" s="69" t="e">
        <f>'MRS(input)'!E43</f>
        <v>#DIV/0!</v>
      </c>
      <c r="H387" s="82" t="s">
        <v>425</v>
      </c>
      <c r="I387" s="96" t="s">
        <v>424</v>
      </c>
    </row>
    <row r="388" spans="1:10" ht="42" customHeight="1">
      <c r="B388" s="8"/>
      <c r="C388" s="120" t="s">
        <v>426</v>
      </c>
      <c r="D388" s="120"/>
      <c r="E388" s="120"/>
      <c r="F388" s="40" t="s">
        <v>95</v>
      </c>
      <c r="G388" s="31" t="e">
        <f>'MRS(input)'!E42</f>
        <v>#DIV/0!</v>
      </c>
      <c r="H388" s="82"/>
      <c r="I388" s="96" t="s">
        <v>427</v>
      </c>
    </row>
    <row r="389" spans="1:10" ht="69" customHeight="1">
      <c r="C389" s="8"/>
      <c r="D389" s="8"/>
      <c r="E389" s="8"/>
      <c r="F389" s="2"/>
      <c r="G389" s="79"/>
      <c r="H389" s="80"/>
    </row>
    <row r="390" spans="1:10" ht="18.75" customHeight="1">
      <c r="A390" s="42"/>
      <c r="B390" s="121" t="s">
        <v>428</v>
      </c>
      <c r="C390" s="122"/>
      <c r="D390" s="122"/>
      <c r="E390" s="122"/>
      <c r="F390" s="122"/>
      <c r="G390" s="123"/>
      <c r="H390" s="29"/>
      <c r="I390" s="70"/>
    </row>
    <row r="391" spans="1:10" ht="42" customHeight="1">
      <c r="B391" s="8"/>
      <c r="C391" s="120" t="s">
        <v>429</v>
      </c>
      <c r="D391" s="120"/>
      <c r="E391" s="120"/>
      <c r="F391" s="40" t="s">
        <v>95</v>
      </c>
      <c r="G391" s="98">
        <f>G392+G393+(G394+G395)+(G396+G397)+(G398+G399)</f>
        <v>0</v>
      </c>
      <c r="H391" s="82" t="s">
        <v>183</v>
      </c>
      <c r="I391" s="77" t="s">
        <v>195</v>
      </c>
      <c r="J391" s="83" t="s">
        <v>761</v>
      </c>
    </row>
    <row r="392" spans="1:10" ht="42" customHeight="1">
      <c r="B392" s="8"/>
      <c r="C392" s="120" t="s">
        <v>430</v>
      </c>
      <c r="D392" s="120"/>
      <c r="E392" s="120"/>
      <c r="F392" s="40" t="s">
        <v>95</v>
      </c>
      <c r="G392" s="31">
        <v>0</v>
      </c>
      <c r="H392" s="82" t="s">
        <v>183</v>
      </c>
      <c r="I392" s="96" t="s">
        <v>431</v>
      </c>
    </row>
    <row r="393" spans="1:10" ht="40.950000000000003" customHeight="1">
      <c r="C393" s="120" t="s">
        <v>432</v>
      </c>
      <c r="D393" s="120"/>
      <c r="E393" s="120"/>
      <c r="F393" s="40" t="s">
        <v>95</v>
      </c>
      <c r="G393" s="69">
        <v>0</v>
      </c>
      <c r="H393" s="82" t="s">
        <v>183</v>
      </c>
      <c r="I393" s="96" t="s">
        <v>433</v>
      </c>
    </row>
    <row r="394" spans="1:10" ht="42" customHeight="1">
      <c r="B394" s="8"/>
      <c r="C394" s="120" t="s">
        <v>434</v>
      </c>
      <c r="D394" s="120"/>
      <c r="E394" s="120"/>
      <c r="F394" s="40" t="s">
        <v>95</v>
      </c>
      <c r="G394" s="31">
        <v>0</v>
      </c>
      <c r="H394" s="82" t="s">
        <v>183</v>
      </c>
      <c r="I394" s="96" t="s">
        <v>446</v>
      </c>
    </row>
    <row r="395" spans="1:10" ht="40.950000000000003" customHeight="1">
      <c r="C395" s="120" t="s">
        <v>435</v>
      </c>
      <c r="D395" s="120"/>
      <c r="E395" s="120"/>
      <c r="F395" s="40" t="s">
        <v>95</v>
      </c>
      <c r="G395" s="69">
        <v>0</v>
      </c>
      <c r="H395" s="82" t="s">
        <v>183</v>
      </c>
      <c r="I395" s="96" t="s">
        <v>436</v>
      </c>
    </row>
    <row r="396" spans="1:10" ht="42" customHeight="1">
      <c r="B396" s="8"/>
      <c r="C396" s="120" t="s">
        <v>437</v>
      </c>
      <c r="D396" s="120"/>
      <c r="E396" s="120"/>
      <c r="F396" s="40" t="s">
        <v>95</v>
      </c>
      <c r="G396" s="31">
        <v>0</v>
      </c>
      <c r="H396" s="82" t="s">
        <v>183</v>
      </c>
      <c r="I396" s="96" t="s">
        <v>438</v>
      </c>
    </row>
    <row r="397" spans="1:10" ht="40.950000000000003" customHeight="1">
      <c r="C397" s="120" t="s">
        <v>439</v>
      </c>
      <c r="D397" s="120"/>
      <c r="E397" s="120"/>
      <c r="F397" s="40" t="s">
        <v>95</v>
      </c>
      <c r="G397" s="69">
        <v>0</v>
      </c>
      <c r="H397" s="82" t="s">
        <v>183</v>
      </c>
      <c r="I397" s="96" t="s">
        <v>440</v>
      </c>
    </row>
    <row r="398" spans="1:10" ht="42" customHeight="1">
      <c r="B398" s="8"/>
      <c r="C398" s="120" t="s">
        <v>441</v>
      </c>
      <c r="D398" s="120"/>
      <c r="E398" s="120"/>
      <c r="F398" s="40" t="s">
        <v>95</v>
      </c>
      <c r="G398" s="31">
        <v>0</v>
      </c>
      <c r="H398" s="82" t="s">
        <v>183</v>
      </c>
      <c r="I398" s="96" t="s">
        <v>442</v>
      </c>
    </row>
    <row r="399" spans="1:10" ht="40.950000000000003" customHeight="1">
      <c r="C399" s="120" t="s">
        <v>443</v>
      </c>
      <c r="D399" s="120"/>
      <c r="E399" s="120"/>
      <c r="F399" s="40" t="s">
        <v>95</v>
      </c>
      <c r="G399" s="69">
        <v>0</v>
      </c>
      <c r="H399" s="82" t="s">
        <v>183</v>
      </c>
      <c r="I399" s="96" t="s">
        <v>444</v>
      </c>
    </row>
    <row r="400" spans="1:10" ht="69" customHeight="1">
      <c r="C400" s="8"/>
      <c r="D400" s="8"/>
      <c r="E400" s="8"/>
      <c r="F400" s="2"/>
      <c r="G400" s="79"/>
      <c r="H400" s="80"/>
    </row>
    <row r="401" spans="1:10" ht="18.75" customHeight="1">
      <c r="A401" s="41" t="s">
        <v>85</v>
      </c>
      <c r="B401" s="37"/>
      <c r="C401" s="43"/>
      <c r="D401" s="43"/>
      <c r="E401" s="36"/>
      <c r="F401" s="46"/>
      <c r="G401" s="41"/>
      <c r="H401" s="41"/>
      <c r="I401" s="46"/>
    </row>
    <row r="402" spans="1:10" ht="36.6" customHeight="1">
      <c r="A402" s="43"/>
      <c r="B402" s="129" t="s">
        <v>445</v>
      </c>
      <c r="C402" s="129"/>
      <c r="D402" s="129"/>
      <c r="E402" s="134"/>
      <c r="F402" s="40" t="s">
        <v>95</v>
      </c>
      <c r="G402" s="78" t="e">
        <f>G403+G404+G405</f>
        <v>#DIV/0!</v>
      </c>
      <c r="H402" s="76" t="s">
        <v>75</v>
      </c>
      <c r="I402" s="81" t="s">
        <v>86</v>
      </c>
      <c r="J402" s="81"/>
    </row>
    <row r="403" spans="1:10" ht="42" customHeight="1">
      <c r="B403" s="8"/>
      <c r="C403" s="120" t="s">
        <v>447</v>
      </c>
      <c r="D403" s="120"/>
      <c r="E403" s="120"/>
      <c r="F403" s="40" t="s">
        <v>95</v>
      </c>
      <c r="G403" s="31">
        <v>0</v>
      </c>
      <c r="H403" s="82" t="s">
        <v>183</v>
      </c>
      <c r="I403" s="96" t="s">
        <v>448</v>
      </c>
      <c r="J403" s="81" t="s">
        <v>98</v>
      </c>
    </row>
    <row r="404" spans="1:10" ht="40.950000000000003" customHeight="1">
      <c r="C404" s="120" t="s">
        <v>449</v>
      </c>
      <c r="D404" s="120"/>
      <c r="E404" s="120"/>
      <c r="F404" s="40" t="s">
        <v>95</v>
      </c>
      <c r="G404" s="69" t="e">
        <f>G409</f>
        <v>#DIV/0!</v>
      </c>
      <c r="H404" s="82" t="s">
        <v>183</v>
      </c>
      <c r="I404" s="96" t="s">
        <v>450</v>
      </c>
    </row>
    <row r="405" spans="1:10" ht="42" customHeight="1">
      <c r="B405" s="8"/>
      <c r="C405" s="120" t="s">
        <v>451</v>
      </c>
      <c r="D405" s="120"/>
      <c r="E405" s="120"/>
      <c r="F405" s="40" t="s">
        <v>95</v>
      </c>
      <c r="G405" s="31">
        <f>G438</f>
        <v>0</v>
      </c>
      <c r="H405" s="82" t="s">
        <v>183</v>
      </c>
      <c r="I405" s="96" t="s">
        <v>452</v>
      </c>
    </row>
    <row r="406" spans="1:10" ht="69" customHeight="1">
      <c r="C406" s="8"/>
      <c r="D406" s="8"/>
      <c r="E406" s="8"/>
      <c r="F406" s="2"/>
      <c r="G406" s="79"/>
      <c r="H406" s="80"/>
    </row>
    <row r="407" spans="1:10" ht="18.75" customHeight="1">
      <c r="A407" s="42"/>
      <c r="B407" s="121" t="s">
        <v>475</v>
      </c>
      <c r="C407" s="122"/>
      <c r="D407" s="122"/>
      <c r="E407" s="122"/>
      <c r="F407" s="122"/>
      <c r="G407" s="123"/>
      <c r="H407" s="106" t="s">
        <v>472</v>
      </c>
      <c r="I407" s="70"/>
    </row>
    <row r="408" spans="1:10" ht="18.75" customHeight="1">
      <c r="A408" s="42"/>
      <c r="B408" s="121" t="s">
        <v>476</v>
      </c>
      <c r="C408" s="122"/>
      <c r="D408" s="122"/>
      <c r="E408" s="122"/>
      <c r="F408" s="122"/>
      <c r="G408" s="123"/>
      <c r="H408" s="106"/>
      <c r="I408" s="70"/>
    </row>
    <row r="409" spans="1:10" ht="42" customHeight="1">
      <c r="B409" s="8"/>
      <c r="C409" s="120" t="s">
        <v>449</v>
      </c>
      <c r="D409" s="120"/>
      <c r="E409" s="120"/>
      <c r="F409" s="40" t="s">
        <v>95</v>
      </c>
      <c r="G409" s="69" t="e">
        <f>G410+G411</f>
        <v>#DIV/0!</v>
      </c>
      <c r="H409" s="82" t="s">
        <v>183</v>
      </c>
      <c r="I409" s="96" t="s">
        <v>450</v>
      </c>
      <c r="J409" s="81"/>
    </row>
    <row r="410" spans="1:10" ht="40.950000000000003" customHeight="1">
      <c r="C410" s="120" t="s">
        <v>453</v>
      </c>
      <c r="D410" s="120"/>
      <c r="E410" s="120"/>
      <c r="F410" s="40" t="s">
        <v>95</v>
      </c>
      <c r="G410" s="69" t="e">
        <f>G415+G423+G431</f>
        <v>#DIV/0!</v>
      </c>
      <c r="H410" s="82" t="s">
        <v>183</v>
      </c>
      <c r="I410" s="96" t="s">
        <v>454</v>
      </c>
    </row>
    <row r="411" spans="1:10" ht="42" customHeight="1">
      <c r="B411" s="8"/>
      <c r="C411" s="120" t="s">
        <v>455</v>
      </c>
      <c r="D411" s="120"/>
      <c r="E411" s="120"/>
      <c r="F411" s="40" t="s">
        <v>95</v>
      </c>
      <c r="G411" s="31">
        <v>0</v>
      </c>
      <c r="H411" s="82" t="s">
        <v>183</v>
      </c>
      <c r="I411" s="96" t="s">
        <v>456</v>
      </c>
      <c r="J411" s="1" t="s">
        <v>472</v>
      </c>
    </row>
    <row r="412" spans="1:10" ht="69" customHeight="1">
      <c r="C412" s="8"/>
      <c r="D412" s="8"/>
      <c r="E412" s="8"/>
      <c r="F412" s="2"/>
      <c r="G412" s="79"/>
      <c r="H412" s="80"/>
    </row>
    <row r="413" spans="1:10" ht="18.75" customHeight="1">
      <c r="A413" s="42"/>
      <c r="B413" s="121" t="s">
        <v>477</v>
      </c>
      <c r="C413" s="122"/>
      <c r="D413" s="122"/>
      <c r="E413" s="122"/>
      <c r="F413" s="122"/>
      <c r="G413" s="123"/>
      <c r="H413" s="29"/>
      <c r="I413" s="70"/>
    </row>
    <row r="414" spans="1:10" ht="43.8" customHeight="1">
      <c r="C414" s="8"/>
      <c r="D414" s="8"/>
      <c r="E414" s="8"/>
      <c r="F414" s="2"/>
      <c r="G414" s="79"/>
      <c r="H414" s="80"/>
    </row>
    <row r="415" spans="1:10" ht="42" customHeight="1">
      <c r="B415" s="8"/>
      <c r="C415" s="120" t="s">
        <v>453</v>
      </c>
      <c r="D415" s="120"/>
      <c r="E415" s="120"/>
      <c r="F415" s="40" t="s">
        <v>95</v>
      </c>
      <c r="G415" s="69" t="e">
        <f>G416*G417*G418*G419*G420</f>
        <v>#DIV/0!</v>
      </c>
      <c r="H415" s="82" t="s">
        <v>183</v>
      </c>
      <c r="I415" s="96" t="s">
        <v>454</v>
      </c>
      <c r="J415" s="81"/>
    </row>
    <row r="416" spans="1:10" ht="40.950000000000003" customHeight="1">
      <c r="C416" s="120" t="s">
        <v>457</v>
      </c>
      <c r="D416" s="120"/>
      <c r="E416" s="120"/>
      <c r="F416" s="40" t="s">
        <v>95</v>
      </c>
      <c r="G416" s="69" t="e">
        <f>'MRS(input)'!E62</f>
        <v>#DIV/0!</v>
      </c>
      <c r="H416" s="82" t="s">
        <v>458</v>
      </c>
      <c r="I416" s="96" t="s">
        <v>459</v>
      </c>
    </row>
    <row r="417" spans="1:10" ht="42" customHeight="1">
      <c r="B417" s="8"/>
      <c r="C417" s="120" t="s">
        <v>460</v>
      </c>
      <c r="D417" s="120"/>
      <c r="E417" s="120"/>
      <c r="F417" s="40" t="s">
        <v>95</v>
      </c>
      <c r="G417" s="31" t="e">
        <f>'MRS(input)'!E61</f>
        <v>#DIV/0!</v>
      </c>
      <c r="H417" s="82" t="s">
        <v>461</v>
      </c>
      <c r="I417" s="96" t="s">
        <v>349</v>
      </c>
    </row>
    <row r="418" spans="1:10" ht="40.950000000000003" customHeight="1">
      <c r="C418" s="120" t="s">
        <v>462</v>
      </c>
      <c r="D418" s="120"/>
      <c r="E418" s="120"/>
      <c r="F418" s="40" t="s">
        <v>95</v>
      </c>
      <c r="G418" s="69">
        <v>0</v>
      </c>
      <c r="H418" s="82" t="s">
        <v>463</v>
      </c>
      <c r="I418" s="96" t="s">
        <v>464</v>
      </c>
    </row>
    <row r="419" spans="1:10" ht="42" customHeight="1">
      <c r="B419" s="8"/>
      <c r="C419" s="120" t="s">
        <v>465</v>
      </c>
      <c r="D419" s="120"/>
      <c r="E419" s="120"/>
      <c r="F419" s="40" t="s">
        <v>95</v>
      </c>
      <c r="G419" s="31">
        <v>0</v>
      </c>
      <c r="H419" s="82" t="s">
        <v>461</v>
      </c>
      <c r="I419" s="96" t="s">
        <v>466</v>
      </c>
    </row>
    <row r="420" spans="1:10" ht="42" customHeight="1">
      <c r="B420" s="8"/>
      <c r="C420" s="120" t="s">
        <v>467</v>
      </c>
      <c r="D420" s="120"/>
      <c r="E420" s="120"/>
      <c r="F420" s="40" t="s">
        <v>95</v>
      </c>
      <c r="G420" s="31" t="e">
        <f>'MRS(input)'!E38</f>
        <v>#DIV/0!</v>
      </c>
      <c r="H420" s="82" t="s">
        <v>468</v>
      </c>
      <c r="I420" s="96" t="s">
        <v>119</v>
      </c>
    </row>
    <row r="421" spans="1:10" ht="69" customHeight="1">
      <c r="C421" s="8"/>
      <c r="D421" s="8"/>
      <c r="E421" s="8"/>
      <c r="F421" s="2"/>
      <c r="G421" s="79"/>
      <c r="H421" s="80"/>
    </row>
    <row r="422" spans="1:10" ht="43.8" customHeight="1">
      <c r="C422" s="8"/>
      <c r="D422" s="8"/>
      <c r="E422" s="8"/>
      <c r="F422" s="2"/>
      <c r="G422" s="79"/>
      <c r="H422" s="80"/>
    </row>
    <row r="423" spans="1:10" ht="42" customHeight="1">
      <c r="B423" s="8"/>
      <c r="C423" s="120" t="s">
        <v>453</v>
      </c>
      <c r="D423" s="120"/>
      <c r="E423" s="120"/>
      <c r="F423" s="40" t="s">
        <v>95</v>
      </c>
      <c r="G423" s="69" t="e">
        <f>G424*G425*G426</f>
        <v>#DIV/0!</v>
      </c>
      <c r="H423" s="82" t="s">
        <v>183</v>
      </c>
      <c r="I423" s="96" t="s">
        <v>454</v>
      </c>
      <c r="J423" s="81"/>
    </row>
    <row r="424" spans="1:10" ht="40.950000000000003" customHeight="1">
      <c r="C424" s="120" t="s">
        <v>469</v>
      </c>
      <c r="D424" s="120"/>
      <c r="E424" s="120"/>
      <c r="F424" s="40" t="s">
        <v>95</v>
      </c>
      <c r="G424" s="69">
        <v>0</v>
      </c>
      <c r="H424" s="82" t="s">
        <v>458</v>
      </c>
      <c r="I424" s="96" t="s">
        <v>470</v>
      </c>
    </row>
    <row r="425" spans="1:10" ht="42" customHeight="1">
      <c r="B425" s="8"/>
      <c r="C425" s="120" t="s">
        <v>471</v>
      </c>
      <c r="D425" s="120"/>
      <c r="E425" s="120"/>
      <c r="F425" s="40" t="s">
        <v>95</v>
      </c>
      <c r="G425" s="31">
        <v>0</v>
      </c>
      <c r="H425" s="82" t="s">
        <v>357</v>
      </c>
      <c r="I425" s="96" t="s">
        <v>270</v>
      </c>
    </row>
    <row r="426" spans="1:10" ht="42" customHeight="1">
      <c r="B426" s="8"/>
      <c r="C426" s="120" t="s">
        <v>467</v>
      </c>
      <c r="D426" s="120"/>
      <c r="E426" s="120"/>
      <c r="F426" s="40" t="s">
        <v>95</v>
      </c>
      <c r="G426" s="31" t="e">
        <f>'MRS(input)'!E38</f>
        <v>#DIV/0!</v>
      </c>
      <c r="H426" s="82" t="s">
        <v>468</v>
      </c>
      <c r="I426" s="96" t="s">
        <v>119</v>
      </c>
    </row>
    <row r="427" spans="1:10" ht="69" customHeight="1">
      <c r="C427" s="8"/>
      <c r="D427" s="8"/>
      <c r="E427" s="8"/>
      <c r="F427" s="2"/>
      <c r="G427" s="79"/>
      <c r="H427" s="80"/>
    </row>
    <row r="428" spans="1:10" ht="18.75" customHeight="1">
      <c r="A428" s="42"/>
      <c r="B428" s="121" t="s">
        <v>478</v>
      </c>
      <c r="C428" s="122"/>
      <c r="D428" s="122"/>
      <c r="E428" s="122"/>
      <c r="F428" s="122"/>
      <c r="G428" s="123"/>
      <c r="H428" s="29"/>
      <c r="I428" s="70"/>
    </row>
    <row r="429" spans="1:10" ht="43.8" customHeight="1">
      <c r="C429" s="8"/>
      <c r="D429" s="8"/>
      <c r="E429" s="8"/>
      <c r="F429" s="104" t="s">
        <v>472</v>
      </c>
      <c r="G429" s="79"/>
      <c r="H429" s="80"/>
    </row>
    <row r="430" spans="1:10" ht="43.8" customHeight="1">
      <c r="C430" s="8"/>
      <c r="D430" s="8"/>
      <c r="E430" s="8"/>
      <c r="F430" s="2"/>
      <c r="G430" s="79"/>
      <c r="H430" s="80"/>
    </row>
    <row r="431" spans="1:10" ht="42" customHeight="1">
      <c r="B431" s="8"/>
      <c r="C431" s="120" t="s">
        <v>453</v>
      </c>
      <c r="D431" s="120"/>
      <c r="E431" s="120"/>
      <c r="F431" s="40" t="s">
        <v>95</v>
      </c>
      <c r="G431" s="69" t="e">
        <f>G432*G433*G434</f>
        <v>#DIV/0!</v>
      </c>
      <c r="H431" s="82" t="s">
        <v>183</v>
      </c>
      <c r="I431" s="96" t="s">
        <v>454</v>
      </c>
      <c r="J431" s="81"/>
    </row>
    <row r="432" spans="1:10" ht="40.950000000000003" customHeight="1">
      <c r="C432" s="120" t="s">
        <v>473</v>
      </c>
      <c r="D432" s="120"/>
      <c r="E432" s="120"/>
      <c r="F432" s="40" t="s">
        <v>95</v>
      </c>
      <c r="G432" s="69">
        <v>0</v>
      </c>
      <c r="H432" s="82" t="s">
        <v>458</v>
      </c>
      <c r="I432" s="96" t="s">
        <v>474</v>
      </c>
    </row>
    <row r="433" spans="1:10" ht="42" customHeight="1">
      <c r="B433" s="8"/>
      <c r="C433" s="120" t="s">
        <v>471</v>
      </c>
      <c r="D433" s="120"/>
      <c r="E433" s="120"/>
      <c r="F433" s="40" t="s">
        <v>95</v>
      </c>
      <c r="G433" s="31">
        <v>0</v>
      </c>
      <c r="H433" s="82" t="s">
        <v>357</v>
      </c>
      <c r="I433" s="96" t="s">
        <v>270</v>
      </c>
    </row>
    <row r="434" spans="1:10" ht="42" customHeight="1">
      <c r="B434" s="8"/>
      <c r="C434" s="120" t="s">
        <v>467</v>
      </c>
      <c r="D434" s="120"/>
      <c r="E434" s="120"/>
      <c r="F434" s="40" t="s">
        <v>95</v>
      </c>
      <c r="G434" s="31" t="e">
        <f>'MRS(input)'!E38</f>
        <v>#DIV/0!</v>
      </c>
      <c r="H434" s="82" t="s">
        <v>468</v>
      </c>
      <c r="I434" s="96" t="s">
        <v>119</v>
      </c>
    </row>
    <row r="435" spans="1:10" ht="69" customHeight="1">
      <c r="C435" s="8"/>
      <c r="D435" s="8"/>
      <c r="E435" s="8"/>
      <c r="F435" s="2"/>
      <c r="G435" s="79"/>
      <c r="H435" s="80"/>
    </row>
    <row r="436" spans="1:10" ht="18.75" customHeight="1">
      <c r="A436" s="42"/>
      <c r="B436" s="121" t="s">
        <v>762</v>
      </c>
      <c r="C436" s="122"/>
      <c r="D436" s="122"/>
      <c r="E436" s="122"/>
      <c r="F436" s="122"/>
      <c r="G436" s="123"/>
      <c r="H436" s="105" t="s">
        <v>472</v>
      </c>
      <c r="I436" s="70"/>
    </row>
    <row r="437" spans="1:10" ht="18.75" customHeight="1">
      <c r="A437" s="42"/>
      <c r="B437" s="121" t="s">
        <v>479</v>
      </c>
      <c r="C437" s="122"/>
      <c r="D437" s="122"/>
      <c r="E437" s="122"/>
      <c r="F437" s="122"/>
      <c r="G437" s="123"/>
      <c r="H437" s="29"/>
      <c r="I437" s="70"/>
    </row>
    <row r="438" spans="1:10" ht="42" customHeight="1">
      <c r="B438" s="8"/>
      <c r="C438" s="120" t="s">
        <v>480</v>
      </c>
      <c r="D438" s="120"/>
      <c r="E438" s="120"/>
      <c r="F438" s="40" t="s">
        <v>95</v>
      </c>
      <c r="G438" s="69">
        <f>G439+G440</f>
        <v>0</v>
      </c>
      <c r="H438" s="82" t="s">
        <v>183</v>
      </c>
      <c r="I438" s="96" t="s">
        <v>481</v>
      </c>
      <c r="J438" s="81"/>
    </row>
    <row r="439" spans="1:10" ht="40.950000000000003" customHeight="1">
      <c r="C439" s="120" t="s">
        <v>482</v>
      </c>
      <c r="D439" s="120"/>
      <c r="E439" s="120"/>
      <c r="F439" s="40" t="s">
        <v>95</v>
      </c>
      <c r="G439" s="69">
        <v>0</v>
      </c>
      <c r="H439" s="82" t="s">
        <v>183</v>
      </c>
      <c r="I439" s="96" t="s">
        <v>483</v>
      </c>
      <c r="J439" s="1" t="s">
        <v>472</v>
      </c>
    </row>
    <row r="440" spans="1:10" ht="42" customHeight="1">
      <c r="B440" s="8"/>
      <c r="C440" s="120" t="s">
        <v>484</v>
      </c>
      <c r="D440" s="120"/>
      <c r="E440" s="120"/>
      <c r="F440" s="40" t="s">
        <v>95</v>
      </c>
      <c r="G440" s="31">
        <f>G445</f>
        <v>0</v>
      </c>
      <c r="H440" s="82" t="s">
        <v>183</v>
      </c>
      <c r="I440" s="96" t="s">
        <v>485</v>
      </c>
    </row>
    <row r="441" spans="1:10" ht="69" customHeight="1">
      <c r="C441" s="8"/>
      <c r="D441" s="8"/>
      <c r="E441" s="8"/>
      <c r="F441" s="2"/>
      <c r="G441" s="79"/>
      <c r="H441" s="80"/>
    </row>
    <row r="442" spans="1:10" ht="18.75" customHeight="1">
      <c r="A442" s="42"/>
      <c r="B442" s="121" t="s">
        <v>486</v>
      </c>
      <c r="C442" s="122"/>
      <c r="D442" s="122"/>
      <c r="E442" s="122"/>
      <c r="F442" s="122"/>
      <c r="G442" s="123"/>
      <c r="H442" s="105" t="s">
        <v>472</v>
      </c>
      <c r="I442" s="70"/>
    </row>
    <row r="443" spans="1:10" ht="18.75" customHeight="1">
      <c r="A443" s="42"/>
      <c r="B443" s="125" t="s">
        <v>487</v>
      </c>
      <c r="C443" s="126"/>
      <c r="D443" s="126"/>
      <c r="E443" s="126"/>
      <c r="F443" s="126"/>
      <c r="G443" s="126"/>
      <c r="H443" s="126"/>
      <c r="I443" s="127"/>
    </row>
    <row r="444" spans="1:10" ht="18.75" customHeight="1">
      <c r="A444" s="42"/>
      <c r="B444" s="121" t="s">
        <v>488</v>
      </c>
      <c r="C444" s="122"/>
      <c r="D444" s="122"/>
      <c r="E444" s="122"/>
      <c r="F444" s="122"/>
      <c r="G444" s="122"/>
      <c r="H444" s="122"/>
      <c r="I444" s="124"/>
    </row>
    <row r="445" spans="1:10" ht="42" customHeight="1">
      <c r="B445" s="8"/>
      <c r="C445" s="120" t="s">
        <v>489</v>
      </c>
      <c r="D445" s="120"/>
      <c r="E445" s="120"/>
      <c r="F445" s="40" t="s">
        <v>95</v>
      </c>
      <c r="G445" s="69">
        <f>G446*G448*G447</f>
        <v>0</v>
      </c>
      <c r="H445" s="82" t="s">
        <v>183</v>
      </c>
      <c r="I445" s="96" t="s">
        <v>485</v>
      </c>
      <c r="J445" s="81"/>
    </row>
    <row r="446" spans="1:10" ht="40.950000000000003" customHeight="1">
      <c r="C446" s="120" t="s">
        <v>490</v>
      </c>
      <c r="D446" s="120"/>
      <c r="E446" s="120"/>
      <c r="F446" s="40" t="s">
        <v>95</v>
      </c>
      <c r="G446" s="69">
        <v>0</v>
      </c>
      <c r="H446" s="82" t="s">
        <v>206</v>
      </c>
      <c r="I446" s="96" t="s">
        <v>492</v>
      </c>
    </row>
    <row r="447" spans="1:10" ht="42" customHeight="1">
      <c r="B447" s="8"/>
      <c r="C447" s="120" t="s">
        <v>491</v>
      </c>
      <c r="D447" s="120"/>
      <c r="E447" s="120"/>
      <c r="F447" s="40" t="s">
        <v>95</v>
      </c>
      <c r="G447" s="31">
        <v>0</v>
      </c>
      <c r="H447" s="82" t="s">
        <v>494</v>
      </c>
      <c r="I447" s="96" t="s">
        <v>493</v>
      </c>
    </row>
    <row r="448" spans="1:10" ht="42" customHeight="1">
      <c r="B448" s="8"/>
      <c r="C448" s="120" t="s">
        <v>708</v>
      </c>
      <c r="D448" s="120"/>
      <c r="E448" s="120"/>
      <c r="F448" s="40" t="s">
        <v>95</v>
      </c>
      <c r="G448" s="31">
        <v>0</v>
      </c>
      <c r="H448" s="82" t="s">
        <v>495</v>
      </c>
      <c r="I448" s="96" t="s">
        <v>496</v>
      </c>
    </row>
    <row r="449" spans="1:10" ht="69" customHeight="1">
      <c r="C449" s="8"/>
      <c r="D449" s="8"/>
      <c r="E449" s="8"/>
      <c r="F449" s="2"/>
      <c r="G449" s="79"/>
      <c r="H449" s="80"/>
    </row>
    <row r="450" spans="1:10" ht="18.75" customHeight="1">
      <c r="A450" s="42"/>
      <c r="B450" s="121" t="s">
        <v>763</v>
      </c>
      <c r="C450" s="122"/>
      <c r="D450" s="122"/>
      <c r="E450" s="122"/>
      <c r="F450" s="122"/>
      <c r="G450" s="122"/>
      <c r="H450" s="122"/>
      <c r="I450" s="124"/>
    </row>
    <row r="451" spans="1:10" ht="42" customHeight="1">
      <c r="B451" s="8"/>
      <c r="C451" s="120" t="s">
        <v>497</v>
      </c>
      <c r="D451" s="120"/>
      <c r="E451" s="120"/>
      <c r="F451" s="40" t="s">
        <v>95</v>
      </c>
      <c r="G451" s="69" t="e">
        <f>G452*G453/G454</f>
        <v>#DIV/0!</v>
      </c>
      <c r="H451" s="82" t="s">
        <v>206</v>
      </c>
      <c r="I451" s="96" t="s">
        <v>498</v>
      </c>
      <c r="J451" s="81"/>
    </row>
    <row r="452" spans="1:10" ht="40.950000000000003" customHeight="1">
      <c r="C452" s="120" t="s">
        <v>499</v>
      </c>
      <c r="D452" s="120"/>
      <c r="E452" s="120"/>
      <c r="F452" s="40" t="s">
        <v>95</v>
      </c>
      <c r="G452" s="69">
        <v>0</v>
      </c>
      <c r="H452" s="82" t="s">
        <v>206</v>
      </c>
      <c r="I452" s="96" t="s">
        <v>500</v>
      </c>
    </row>
    <row r="453" spans="1:10" ht="42" customHeight="1">
      <c r="B453" s="8"/>
      <c r="C453" s="120" t="s">
        <v>501</v>
      </c>
      <c r="D453" s="120"/>
      <c r="E453" s="120"/>
      <c r="F453" s="40" t="s">
        <v>95</v>
      </c>
      <c r="G453" s="31">
        <v>0</v>
      </c>
      <c r="H453" s="82" t="s">
        <v>206</v>
      </c>
      <c r="I453" s="96" t="s">
        <v>502</v>
      </c>
    </row>
    <row r="454" spans="1:10" ht="42" customHeight="1">
      <c r="B454" s="8"/>
      <c r="C454" s="120" t="s">
        <v>503</v>
      </c>
      <c r="D454" s="120"/>
      <c r="E454" s="120"/>
      <c r="F454" s="40" t="s">
        <v>95</v>
      </c>
      <c r="G454" s="31">
        <v>0</v>
      </c>
      <c r="H454" s="82" t="s">
        <v>206</v>
      </c>
      <c r="I454" s="96" t="s">
        <v>504</v>
      </c>
    </row>
    <row r="455" spans="1:10" ht="86.4" customHeight="1">
      <c r="C455" s="8"/>
      <c r="D455" s="8"/>
      <c r="E455" s="8"/>
      <c r="F455" s="2"/>
      <c r="G455" s="79"/>
      <c r="H455" s="80"/>
    </row>
    <row r="456" spans="1:10" s="2" customFormat="1">
      <c r="E456" s="1"/>
      <c r="F456" s="1"/>
      <c r="G456" s="1"/>
      <c r="H456" s="1"/>
    </row>
    <row r="459" spans="1:10">
      <c r="I459" s="9">
        <f>'MRS(input)'!K69</f>
        <v>0</v>
      </c>
    </row>
    <row r="460" spans="1:10">
      <c r="I460" s="9">
        <f>'MRS(input)'!K70</f>
        <v>0</v>
      </c>
    </row>
    <row r="461" spans="1:10" ht="15.6">
      <c r="A461" s="137" t="s">
        <v>50</v>
      </c>
      <c r="B461" s="137"/>
      <c r="C461" s="137"/>
      <c r="D461" s="137"/>
      <c r="E461" s="137"/>
      <c r="F461" s="137"/>
      <c r="G461" s="137"/>
      <c r="H461" s="137"/>
      <c r="I461" s="137"/>
    </row>
    <row r="463" spans="1:10" ht="14.4" thickBot="1">
      <c r="A463" s="41" t="s">
        <v>2</v>
      </c>
      <c r="B463" s="37"/>
      <c r="C463" s="37"/>
      <c r="D463" s="37"/>
      <c r="E463" s="36"/>
      <c r="F463" s="38" t="s">
        <v>6</v>
      </c>
      <c r="G463" s="46" t="s">
        <v>0</v>
      </c>
      <c r="H463" s="38" t="s">
        <v>1</v>
      </c>
      <c r="I463" s="39" t="s">
        <v>7</v>
      </c>
    </row>
    <row r="464" spans="1:10" ht="16.8" thickBot="1">
      <c r="A464" s="43"/>
      <c r="B464" s="129" t="s">
        <v>39</v>
      </c>
      <c r="C464" s="129"/>
      <c r="D464" s="129"/>
      <c r="E464" s="129"/>
      <c r="F464" s="28" t="s">
        <v>51</v>
      </c>
      <c r="G464" s="53">
        <f>G468-G472</f>
        <v>0</v>
      </c>
      <c r="H464" s="29" t="s">
        <v>58</v>
      </c>
      <c r="I464" s="40" t="s">
        <v>40</v>
      </c>
    </row>
    <row r="465" spans="1:9">
      <c r="A465" s="41" t="s">
        <v>3</v>
      </c>
      <c r="B465" s="37"/>
      <c r="C465" s="37"/>
      <c r="D465" s="37"/>
      <c r="E465" s="36"/>
      <c r="F465" s="36"/>
      <c r="G465" s="30"/>
      <c r="H465" s="36"/>
      <c r="I465" s="38"/>
    </row>
    <row r="466" spans="1:9" ht="16.2">
      <c r="A466" s="43"/>
      <c r="B466" s="129" t="s">
        <v>53</v>
      </c>
      <c r="C466" s="129"/>
      <c r="D466" s="129"/>
      <c r="E466" s="129"/>
      <c r="F466" s="40" t="s">
        <v>38</v>
      </c>
      <c r="G466" s="51">
        <f>F475</f>
        <v>0.30499999999999999</v>
      </c>
      <c r="H466" s="34" t="s">
        <v>59</v>
      </c>
      <c r="I466" s="40" t="s">
        <v>41</v>
      </c>
    </row>
    <row r="467" spans="1:9" ht="14.4" thickBot="1">
      <c r="A467" s="41" t="s">
        <v>4</v>
      </c>
      <c r="B467" s="36"/>
      <c r="C467" s="37"/>
      <c r="D467" s="38"/>
      <c r="E467" s="38"/>
      <c r="F467" s="38"/>
      <c r="G467" s="41"/>
      <c r="H467" s="36"/>
      <c r="I467" s="38"/>
    </row>
    <row r="468" spans="1:9" ht="16.8" thickBot="1">
      <c r="A468" s="42"/>
      <c r="B468" s="128" t="s">
        <v>42</v>
      </c>
      <c r="C468" s="129"/>
      <c r="D468" s="129"/>
      <c r="E468" s="129"/>
      <c r="F468" s="28" t="s">
        <v>51</v>
      </c>
      <c r="G468" s="53">
        <f>G469*G470</f>
        <v>0</v>
      </c>
      <c r="H468" s="29" t="s">
        <v>58</v>
      </c>
      <c r="I468" s="40" t="s">
        <v>43</v>
      </c>
    </row>
    <row r="469" spans="1:9" ht="26.4" customHeight="1">
      <c r="A469" s="42"/>
      <c r="B469" s="44"/>
      <c r="C469" s="120" t="s">
        <v>44</v>
      </c>
      <c r="D469" s="120"/>
      <c r="E469" s="120"/>
      <c r="F469" s="40" t="s">
        <v>38</v>
      </c>
      <c r="G469" s="52">
        <f>'MRS(input)'!E76</f>
        <v>0</v>
      </c>
      <c r="H469" s="33" t="s">
        <v>36</v>
      </c>
      <c r="I469" s="40" t="s">
        <v>45</v>
      </c>
    </row>
    <row r="470" spans="1:9" ht="16.2">
      <c r="A470" s="43"/>
      <c r="B470" s="45"/>
      <c r="C470" s="120" t="s">
        <v>53</v>
      </c>
      <c r="D470" s="120"/>
      <c r="E470" s="120"/>
      <c r="F470" s="40" t="s">
        <v>38</v>
      </c>
      <c r="G470" s="31">
        <f>F475</f>
        <v>0.30499999999999999</v>
      </c>
      <c r="H470" s="35" t="s">
        <v>59</v>
      </c>
      <c r="I470" s="13" t="s">
        <v>41</v>
      </c>
    </row>
    <row r="471" spans="1:9" ht="14.4" thickBot="1">
      <c r="A471" s="41" t="s">
        <v>5</v>
      </c>
      <c r="B471" s="37"/>
      <c r="C471" s="37"/>
      <c r="D471" s="37"/>
      <c r="E471" s="36"/>
      <c r="F471" s="38"/>
      <c r="G471" s="41"/>
      <c r="H471" s="36"/>
      <c r="I471" s="38"/>
    </row>
    <row r="472" spans="1:9" ht="16.8" thickBot="1">
      <c r="A472" s="43"/>
      <c r="B472" s="129" t="s">
        <v>46</v>
      </c>
      <c r="C472" s="129"/>
      <c r="D472" s="129"/>
      <c r="E472" s="129"/>
      <c r="F472" s="28" t="s">
        <v>51</v>
      </c>
      <c r="G472" s="53">
        <v>0</v>
      </c>
      <c r="H472" s="29" t="s">
        <v>58</v>
      </c>
      <c r="I472" s="40" t="s">
        <v>47</v>
      </c>
    </row>
    <row r="473" spans="1:9">
      <c r="F473" s="5"/>
      <c r="G473" s="4"/>
      <c r="H473" s="4"/>
    </row>
    <row r="474" spans="1:9">
      <c r="E474" s="1" t="s">
        <v>8</v>
      </c>
    </row>
    <row r="475" spans="1:9" ht="30">
      <c r="E475" s="27" t="s">
        <v>53</v>
      </c>
      <c r="F475" s="54">
        <v>0.30499999999999999</v>
      </c>
      <c r="G475" s="14" t="s">
        <v>59</v>
      </c>
      <c r="H475" s="2"/>
    </row>
    <row r="476" spans="1:9">
      <c r="A476" s="2"/>
      <c r="B476" s="2"/>
      <c r="C476" s="2"/>
      <c r="D476" s="2"/>
    </row>
  </sheetData>
  <mergeCells count="356">
    <mergeCell ref="C470:E470"/>
    <mergeCell ref="B472:E472"/>
    <mergeCell ref="C454:E454"/>
    <mergeCell ref="A461:I461"/>
    <mergeCell ref="B464:E464"/>
    <mergeCell ref="B466:E466"/>
    <mergeCell ref="B468:E468"/>
    <mergeCell ref="C469:E469"/>
    <mergeCell ref="C447:E447"/>
    <mergeCell ref="C448:E448"/>
    <mergeCell ref="B450:I450"/>
    <mergeCell ref="C451:E451"/>
    <mergeCell ref="C452:E452"/>
    <mergeCell ref="C453:E453"/>
    <mergeCell ref="C440:E440"/>
    <mergeCell ref="B442:G442"/>
    <mergeCell ref="B443:I443"/>
    <mergeCell ref="B444:I444"/>
    <mergeCell ref="C445:E445"/>
    <mergeCell ref="C446:E446"/>
    <mergeCell ref="C433:E433"/>
    <mergeCell ref="C434:E434"/>
    <mergeCell ref="B436:G436"/>
    <mergeCell ref="B437:G437"/>
    <mergeCell ref="C438:E438"/>
    <mergeCell ref="C439:E439"/>
    <mergeCell ref="C424:E424"/>
    <mergeCell ref="C425:E425"/>
    <mergeCell ref="C426:E426"/>
    <mergeCell ref="B428:G428"/>
    <mergeCell ref="C431:E431"/>
    <mergeCell ref="C432:E432"/>
    <mergeCell ref="C416:E416"/>
    <mergeCell ref="C417:E417"/>
    <mergeCell ref="C418:E418"/>
    <mergeCell ref="C419:E419"/>
    <mergeCell ref="C420:E420"/>
    <mergeCell ref="C423:E423"/>
    <mergeCell ref="B408:G408"/>
    <mergeCell ref="C409:E409"/>
    <mergeCell ref="C410:E410"/>
    <mergeCell ref="C411:E411"/>
    <mergeCell ref="B413:G413"/>
    <mergeCell ref="C415:E415"/>
    <mergeCell ref="C399:E399"/>
    <mergeCell ref="B402:E402"/>
    <mergeCell ref="C403:E403"/>
    <mergeCell ref="C404:E404"/>
    <mergeCell ref="C405:E405"/>
    <mergeCell ref="B407:G407"/>
    <mergeCell ref="C393:E393"/>
    <mergeCell ref="C394:E394"/>
    <mergeCell ref="C395:E395"/>
    <mergeCell ref="C396:E396"/>
    <mergeCell ref="C397:E397"/>
    <mergeCell ref="C398:E398"/>
    <mergeCell ref="C386:E386"/>
    <mergeCell ref="C387:E387"/>
    <mergeCell ref="C388:E388"/>
    <mergeCell ref="B390:G390"/>
    <mergeCell ref="C391:E391"/>
    <mergeCell ref="C392:E392"/>
    <mergeCell ref="C379:E379"/>
    <mergeCell ref="C380:E380"/>
    <mergeCell ref="C381:E381"/>
    <mergeCell ref="C382:E382"/>
    <mergeCell ref="C383:E383"/>
    <mergeCell ref="C385:E385"/>
    <mergeCell ref="C372:E372"/>
    <mergeCell ref="B374:G374"/>
    <mergeCell ref="C375:E375"/>
    <mergeCell ref="C376:E376"/>
    <mergeCell ref="C377:E377"/>
    <mergeCell ref="C378:E378"/>
    <mergeCell ref="C364:E364"/>
    <mergeCell ref="C365:E365"/>
    <mergeCell ref="C366:E366"/>
    <mergeCell ref="B368:G368"/>
    <mergeCell ref="C370:E370"/>
    <mergeCell ref="C371:E371"/>
    <mergeCell ref="C356:E356"/>
    <mergeCell ref="C359:E359"/>
    <mergeCell ref="C360:E360"/>
    <mergeCell ref="C361:E361"/>
    <mergeCell ref="C362:E362"/>
    <mergeCell ref="C363:E363"/>
    <mergeCell ref="C350:E350"/>
    <mergeCell ref="C351:E351"/>
    <mergeCell ref="C352:E352"/>
    <mergeCell ref="C353:E353"/>
    <mergeCell ref="C354:E354"/>
    <mergeCell ref="C355:E355"/>
    <mergeCell ref="C342:E342"/>
    <mergeCell ref="C343:E343"/>
    <mergeCell ref="C344:E344"/>
    <mergeCell ref="C345:E345"/>
    <mergeCell ref="C346:E346"/>
    <mergeCell ref="B348:I348"/>
    <mergeCell ref="C334:E334"/>
    <mergeCell ref="C335:E335"/>
    <mergeCell ref="C336:E336"/>
    <mergeCell ref="C337:E337"/>
    <mergeCell ref="C338:E338"/>
    <mergeCell ref="C339:E339"/>
    <mergeCell ref="C326:E326"/>
    <mergeCell ref="C327:E327"/>
    <mergeCell ref="C328:E328"/>
    <mergeCell ref="C329:E329"/>
    <mergeCell ref="C330:E330"/>
    <mergeCell ref="C333:E333"/>
    <mergeCell ref="B318:I318"/>
    <mergeCell ref="C319:E319"/>
    <mergeCell ref="C320:E320"/>
    <mergeCell ref="C321:E321"/>
    <mergeCell ref="B323:I323"/>
    <mergeCell ref="C325:E325"/>
    <mergeCell ref="C310:E310"/>
    <mergeCell ref="C311:E311"/>
    <mergeCell ref="B313:G313"/>
    <mergeCell ref="C314:E314"/>
    <mergeCell ref="C315:E315"/>
    <mergeCell ref="C316:E316"/>
    <mergeCell ref="C299:E299"/>
    <mergeCell ref="B302:G302"/>
    <mergeCell ref="C304:E304"/>
    <mergeCell ref="C305:E305"/>
    <mergeCell ref="C306:E306"/>
    <mergeCell ref="B308:G308"/>
    <mergeCell ref="C291:E291"/>
    <mergeCell ref="C292:E292"/>
    <mergeCell ref="C295:E295"/>
    <mergeCell ref="C296:E296"/>
    <mergeCell ref="C297:E297"/>
    <mergeCell ref="C298:E298"/>
    <mergeCell ref="C283:E283"/>
    <mergeCell ref="C286:E286"/>
    <mergeCell ref="C287:E287"/>
    <mergeCell ref="C288:E288"/>
    <mergeCell ref="C289:E289"/>
    <mergeCell ref="C290:E290"/>
    <mergeCell ref="C277:E277"/>
    <mergeCell ref="C278:E278"/>
    <mergeCell ref="C279:E279"/>
    <mergeCell ref="C280:E280"/>
    <mergeCell ref="C281:E281"/>
    <mergeCell ref="C282:E282"/>
    <mergeCell ref="C269:E269"/>
    <mergeCell ref="C270:E270"/>
    <mergeCell ref="C271:E271"/>
    <mergeCell ref="C272:E272"/>
    <mergeCell ref="B274:G274"/>
    <mergeCell ref="C276:E276"/>
    <mergeCell ref="C261:E261"/>
    <mergeCell ref="B263:G263"/>
    <mergeCell ref="C264:E264"/>
    <mergeCell ref="C265:E265"/>
    <mergeCell ref="C266:E266"/>
    <mergeCell ref="B268:G268"/>
    <mergeCell ref="C251:E251"/>
    <mergeCell ref="C252:E252"/>
    <mergeCell ref="C255:E255"/>
    <mergeCell ref="C256:E256"/>
    <mergeCell ref="C257:E257"/>
    <mergeCell ref="C260:E260"/>
    <mergeCell ref="C245:E245"/>
    <mergeCell ref="C246:E246"/>
    <mergeCell ref="C247:E247"/>
    <mergeCell ref="C248:E248"/>
    <mergeCell ref="C249:E249"/>
    <mergeCell ref="C250:E250"/>
    <mergeCell ref="C237:E237"/>
    <mergeCell ref="C238:E238"/>
    <mergeCell ref="C239:E239"/>
    <mergeCell ref="C240:E240"/>
    <mergeCell ref="C241:E241"/>
    <mergeCell ref="C242:E242"/>
    <mergeCell ref="C226:E226"/>
    <mergeCell ref="B228:G228"/>
    <mergeCell ref="C230:E230"/>
    <mergeCell ref="C231:E231"/>
    <mergeCell ref="C232:E232"/>
    <mergeCell ref="B234:I234"/>
    <mergeCell ref="C220:E220"/>
    <mergeCell ref="C221:E221"/>
    <mergeCell ref="C222:E222"/>
    <mergeCell ref="C223:E223"/>
    <mergeCell ref="C224:E224"/>
    <mergeCell ref="C225:E225"/>
    <mergeCell ref="C212:E212"/>
    <mergeCell ref="C213:E213"/>
    <mergeCell ref="C214:E214"/>
    <mergeCell ref="C215:E215"/>
    <mergeCell ref="C216:E216"/>
    <mergeCell ref="C219:E219"/>
    <mergeCell ref="C204:E204"/>
    <mergeCell ref="C205:E205"/>
    <mergeCell ref="C206:E206"/>
    <mergeCell ref="C207:E207"/>
    <mergeCell ref="B209:G209"/>
    <mergeCell ref="C211:E211"/>
    <mergeCell ref="C196:E196"/>
    <mergeCell ref="C197:E197"/>
    <mergeCell ref="C198:E198"/>
    <mergeCell ref="C199:E199"/>
    <mergeCell ref="C200:E200"/>
    <mergeCell ref="C203:E203"/>
    <mergeCell ref="C187:E187"/>
    <mergeCell ref="C188:E188"/>
    <mergeCell ref="C189:E189"/>
    <mergeCell ref="C190:E190"/>
    <mergeCell ref="C194:E194"/>
    <mergeCell ref="C195:E195"/>
    <mergeCell ref="C180:E180"/>
    <mergeCell ref="C181:E181"/>
    <mergeCell ref="C182:E182"/>
    <mergeCell ref="C183:E183"/>
    <mergeCell ref="C185:E185"/>
    <mergeCell ref="C186:E186"/>
    <mergeCell ref="C172:E172"/>
    <mergeCell ref="B174:G174"/>
    <mergeCell ref="C176:E176"/>
    <mergeCell ref="C177:E177"/>
    <mergeCell ref="C178:E178"/>
    <mergeCell ref="C179:E179"/>
    <mergeCell ref="C165:E165"/>
    <mergeCell ref="C166:E166"/>
    <mergeCell ref="B168:E168"/>
    <mergeCell ref="C169:E169"/>
    <mergeCell ref="C170:E170"/>
    <mergeCell ref="C171:E171"/>
    <mergeCell ref="C158:E158"/>
    <mergeCell ref="C159:E159"/>
    <mergeCell ref="C160:E160"/>
    <mergeCell ref="C161:E161"/>
    <mergeCell ref="B163:E163"/>
    <mergeCell ref="C164:E164"/>
    <mergeCell ref="C149:E149"/>
    <mergeCell ref="C150:E150"/>
    <mergeCell ref="B152:E152"/>
    <mergeCell ref="C153:E153"/>
    <mergeCell ref="C154:E154"/>
    <mergeCell ref="C155:E155"/>
    <mergeCell ref="C139:E139"/>
    <mergeCell ref="C142:E142"/>
    <mergeCell ref="C143:E143"/>
    <mergeCell ref="C144:E144"/>
    <mergeCell ref="C147:E147"/>
    <mergeCell ref="C148:E148"/>
    <mergeCell ref="B133:E133"/>
    <mergeCell ref="C134:E134"/>
    <mergeCell ref="C135:E135"/>
    <mergeCell ref="C136:E136"/>
    <mergeCell ref="C137:E137"/>
    <mergeCell ref="C138:E138"/>
    <mergeCell ref="C125:E125"/>
    <mergeCell ref="C126:E126"/>
    <mergeCell ref="C127:E127"/>
    <mergeCell ref="C128:E128"/>
    <mergeCell ref="C129:E129"/>
    <mergeCell ref="C132:E132"/>
    <mergeCell ref="C117:E117"/>
    <mergeCell ref="B118:E118"/>
    <mergeCell ref="C119:E119"/>
    <mergeCell ref="C120:E120"/>
    <mergeCell ref="C121:E121"/>
    <mergeCell ref="C122:E122"/>
    <mergeCell ref="C106:E106"/>
    <mergeCell ref="C110:E110"/>
    <mergeCell ref="C111:E111"/>
    <mergeCell ref="C112:E112"/>
    <mergeCell ref="C113:E113"/>
    <mergeCell ref="C114:E114"/>
    <mergeCell ref="C99:E99"/>
    <mergeCell ref="C100:E100"/>
    <mergeCell ref="C101:E101"/>
    <mergeCell ref="C102:E102"/>
    <mergeCell ref="C104:E104"/>
    <mergeCell ref="C105:E105"/>
    <mergeCell ref="B92:E92"/>
    <mergeCell ref="C93:E93"/>
    <mergeCell ref="C94:E94"/>
    <mergeCell ref="C95:E95"/>
    <mergeCell ref="C96:E96"/>
    <mergeCell ref="B98:E98"/>
    <mergeCell ref="C85:E85"/>
    <mergeCell ref="C86:E86"/>
    <mergeCell ref="C87:E87"/>
    <mergeCell ref="C88:E88"/>
    <mergeCell ref="C89:E89"/>
    <mergeCell ref="C90:E90"/>
    <mergeCell ref="C77:E77"/>
    <mergeCell ref="C78:E78"/>
    <mergeCell ref="C79:E79"/>
    <mergeCell ref="C80:E80"/>
    <mergeCell ref="B83:E83"/>
    <mergeCell ref="C84:E84"/>
    <mergeCell ref="C70:E70"/>
    <mergeCell ref="C71:E71"/>
    <mergeCell ref="C72:E72"/>
    <mergeCell ref="C73:E73"/>
    <mergeCell ref="C74:E74"/>
    <mergeCell ref="C76:E76"/>
    <mergeCell ref="C63:E63"/>
    <mergeCell ref="C64:E64"/>
    <mergeCell ref="C65:E65"/>
    <mergeCell ref="C66:E66"/>
    <mergeCell ref="C67:E67"/>
    <mergeCell ref="C69:E69"/>
    <mergeCell ref="C56:E56"/>
    <mergeCell ref="C57:E57"/>
    <mergeCell ref="C59:E59"/>
    <mergeCell ref="C60:E60"/>
    <mergeCell ref="C61:E61"/>
    <mergeCell ref="C62:E62"/>
    <mergeCell ref="C48:E48"/>
    <mergeCell ref="C49:E49"/>
    <mergeCell ref="C51:E51"/>
    <mergeCell ref="C52:E52"/>
    <mergeCell ref="C53:E53"/>
    <mergeCell ref="C54:E54"/>
    <mergeCell ref="C41:E41"/>
    <mergeCell ref="C42:E42"/>
    <mergeCell ref="C43:E43"/>
    <mergeCell ref="C44:E44"/>
    <mergeCell ref="C46:E46"/>
    <mergeCell ref="C47:E47"/>
    <mergeCell ref="C34:E34"/>
    <mergeCell ref="C35:E35"/>
    <mergeCell ref="C36:E36"/>
    <mergeCell ref="B38:E38"/>
    <mergeCell ref="C39:E39"/>
    <mergeCell ref="C40:E40"/>
    <mergeCell ref="C27:E27"/>
    <mergeCell ref="C28:E28"/>
    <mergeCell ref="C29:E29"/>
    <mergeCell ref="B31:E31"/>
    <mergeCell ref="C32:E32"/>
    <mergeCell ref="C33:E33"/>
    <mergeCell ref="C20:E20"/>
    <mergeCell ref="B22:E22"/>
    <mergeCell ref="C23:E23"/>
    <mergeCell ref="C24:E24"/>
    <mergeCell ref="C25:E25"/>
    <mergeCell ref="C26:E26"/>
    <mergeCell ref="C12:E12"/>
    <mergeCell ref="B14:E14"/>
    <mergeCell ref="C15:E15"/>
    <mergeCell ref="B17:E17"/>
    <mergeCell ref="C18:E18"/>
    <mergeCell ref="C19:E19"/>
    <mergeCell ref="A3:I3"/>
    <mergeCell ref="B6:E6"/>
    <mergeCell ref="B8:E8"/>
    <mergeCell ref="C9:E9"/>
    <mergeCell ref="C10:E10"/>
    <mergeCell ref="C11:E11"/>
  </mergeCells>
  <pageMargins left="0.70866141732283472" right="0.70866141732283472" top="0.74803149606299213" bottom="0.74803149606299213" header="0.31496062992125984" footer="0.31496062992125984"/>
  <pageSetup paperSize="9" scale="71" fitToHeight="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11270-B638-4193-A4DA-7AF27DDB5AB6}">
  <sheetPr>
    <tabColor theme="3" tint="0.39997558519241921"/>
  </sheetPr>
  <dimension ref="A1:I37"/>
  <sheetViews>
    <sheetView showGridLines="0" view="pageBreakPreview" zoomScale="120" zoomScaleNormal="100" zoomScaleSheetLayoutView="120" workbookViewId="0">
      <selection activeCell="A3" sqref="A3:I3"/>
    </sheetView>
  </sheetViews>
  <sheetFormatPr defaultColWidth="9" defaultRowHeight="13.8"/>
  <cols>
    <col min="1" max="2" width="2.69921875" style="1" customWidth="1"/>
    <col min="3" max="4" width="3.69921875" style="1" customWidth="1"/>
    <col min="5" max="5" width="47.19921875" style="1" customWidth="1"/>
    <col min="6" max="6" width="12.69921875" style="1" customWidth="1"/>
    <col min="7" max="7" width="18.09765625" style="1" bestFit="1" customWidth="1"/>
    <col min="8" max="8" width="13.796875" style="1" customWidth="1"/>
    <col min="9" max="9" width="11.796875" style="2" customWidth="1"/>
    <col min="10" max="10" width="15.796875" style="1" customWidth="1"/>
    <col min="11" max="16384" width="9" style="1"/>
  </cols>
  <sheetData>
    <row r="1" spans="1:9" ht="18" customHeight="1">
      <c r="I1" s="9" t="str">
        <f>'MPS(calc_process)'!I1</f>
        <v>Monitoring Spreadsheet: JCM_TH_TVER-09-01_ver01.0</v>
      </c>
    </row>
    <row r="2" spans="1:9" ht="18" customHeight="1">
      <c r="I2" s="9" t="str">
        <f>'MPS(calc_process)'!I2</f>
        <v>Reference Number:</v>
      </c>
    </row>
    <row r="3" spans="1:9" ht="27.75" customHeight="1">
      <c r="A3" s="137" t="s">
        <v>722</v>
      </c>
      <c r="B3" s="137"/>
      <c r="C3" s="137"/>
      <c r="D3" s="137"/>
      <c r="E3" s="137"/>
      <c r="F3" s="137"/>
      <c r="G3" s="137"/>
      <c r="H3" s="137"/>
      <c r="I3" s="137"/>
    </row>
    <row r="4" spans="1:9" ht="11.25" customHeight="1"/>
    <row r="5" spans="1:9" ht="18.75" customHeight="1">
      <c r="A5" s="41" t="s">
        <v>723</v>
      </c>
      <c r="B5" s="36"/>
      <c r="C5" s="37"/>
      <c r="D5" s="38"/>
      <c r="E5" s="38"/>
      <c r="F5" s="38"/>
      <c r="G5" s="41"/>
      <c r="H5" s="36"/>
      <c r="I5" s="46"/>
    </row>
    <row r="6" spans="1:9" ht="18.75" customHeight="1">
      <c r="A6" s="42"/>
      <c r="B6" s="128" t="s">
        <v>724</v>
      </c>
      <c r="C6" s="129"/>
      <c r="D6" s="129"/>
      <c r="E6" s="129"/>
      <c r="F6" s="40" t="s">
        <v>725</v>
      </c>
      <c r="G6" s="141">
        <f>G7</f>
        <v>0</v>
      </c>
      <c r="H6" s="142" t="s">
        <v>726</v>
      </c>
      <c r="I6" s="93" t="s">
        <v>727</v>
      </c>
    </row>
    <row r="7" spans="1:9" ht="39.6" customHeight="1">
      <c r="A7" s="42"/>
      <c r="B7" s="44"/>
      <c r="C7" s="120" t="s">
        <v>728</v>
      </c>
      <c r="D7" s="120"/>
      <c r="E7" s="120"/>
      <c r="F7" s="40" t="s">
        <v>725</v>
      </c>
      <c r="G7" s="141">
        <f>G8*G9</f>
        <v>0</v>
      </c>
      <c r="H7" s="142" t="s">
        <v>726</v>
      </c>
      <c r="I7" s="93" t="s">
        <v>727</v>
      </c>
    </row>
    <row r="8" spans="1:9" ht="36" customHeight="1">
      <c r="A8" s="42"/>
      <c r="B8" s="44"/>
      <c r="C8" s="120" t="s">
        <v>729</v>
      </c>
      <c r="D8" s="120"/>
      <c r="E8" s="120"/>
      <c r="F8" s="40" t="s">
        <v>725</v>
      </c>
      <c r="G8" s="141">
        <v>0</v>
      </c>
      <c r="H8" s="142" t="s">
        <v>730</v>
      </c>
      <c r="I8" s="143" t="s">
        <v>731</v>
      </c>
    </row>
    <row r="9" spans="1:9" ht="36" customHeight="1">
      <c r="A9" s="42"/>
      <c r="B9" s="44"/>
      <c r="C9" s="120" t="s">
        <v>732</v>
      </c>
      <c r="D9" s="120"/>
      <c r="E9" s="120"/>
      <c r="F9" s="40" t="s">
        <v>725</v>
      </c>
      <c r="G9" s="141">
        <v>0</v>
      </c>
      <c r="H9" s="142" t="s">
        <v>733</v>
      </c>
      <c r="I9" s="93" t="s">
        <v>734</v>
      </c>
    </row>
    <row r="10" spans="1:9" ht="36" customHeight="1">
      <c r="A10" s="43"/>
      <c r="B10" s="45"/>
      <c r="C10" s="144" t="s">
        <v>735</v>
      </c>
      <c r="D10" s="144"/>
      <c r="E10" s="144"/>
      <c r="F10" s="40" t="s">
        <v>725</v>
      </c>
      <c r="G10" s="73">
        <v>0</v>
      </c>
      <c r="H10" s="68"/>
      <c r="I10" s="86" t="s">
        <v>736</v>
      </c>
    </row>
    <row r="11" spans="1:9" ht="64.2" customHeight="1">
      <c r="C11" s="8"/>
      <c r="D11" s="8"/>
      <c r="E11" s="8"/>
      <c r="F11" s="2"/>
      <c r="G11" s="79"/>
      <c r="H11" s="80"/>
    </row>
    <row r="12" spans="1:9" ht="18.75" customHeight="1">
      <c r="A12" s="42"/>
      <c r="B12" s="128" t="s">
        <v>737</v>
      </c>
      <c r="C12" s="129"/>
      <c r="D12" s="129"/>
      <c r="E12" s="129"/>
      <c r="F12" s="40" t="s">
        <v>725</v>
      </c>
      <c r="G12" s="141">
        <f>G13</f>
        <v>0</v>
      </c>
      <c r="H12" s="142" t="s">
        <v>726</v>
      </c>
      <c r="I12" s="93" t="s">
        <v>738</v>
      </c>
    </row>
    <row r="13" spans="1:9" ht="31.2" customHeight="1">
      <c r="A13" s="42"/>
      <c r="B13" s="44"/>
      <c r="C13" s="120" t="s">
        <v>739</v>
      </c>
      <c r="D13" s="120"/>
      <c r="E13" s="120"/>
      <c r="F13" s="40" t="s">
        <v>725</v>
      </c>
      <c r="G13" s="141">
        <f>G14*G15</f>
        <v>0</v>
      </c>
      <c r="H13" s="142" t="s">
        <v>726</v>
      </c>
      <c r="I13" s="93" t="s">
        <v>738</v>
      </c>
    </row>
    <row r="14" spans="1:9" ht="36" customHeight="1">
      <c r="A14" s="42"/>
      <c r="B14" s="44"/>
      <c r="C14" s="120" t="s">
        <v>740</v>
      </c>
      <c r="D14" s="120"/>
      <c r="E14" s="120"/>
      <c r="F14" s="40" t="s">
        <v>725</v>
      </c>
      <c r="G14" s="141">
        <v>0</v>
      </c>
      <c r="H14" s="142" t="s">
        <v>730</v>
      </c>
      <c r="I14" s="143" t="s">
        <v>741</v>
      </c>
    </row>
    <row r="15" spans="1:9" ht="36" customHeight="1">
      <c r="A15" s="42"/>
      <c r="B15" s="44"/>
      <c r="C15" s="120" t="s">
        <v>732</v>
      </c>
      <c r="D15" s="120"/>
      <c r="E15" s="120"/>
      <c r="F15" s="40" t="s">
        <v>725</v>
      </c>
      <c r="G15" s="141">
        <v>0</v>
      </c>
      <c r="H15" s="142" t="s">
        <v>733</v>
      </c>
      <c r="I15" s="93" t="s">
        <v>734</v>
      </c>
    </row>
    <row r="16" spans="1:9" ht="36" customHeight="1">
      <c r="A16" s="43"/>
      <c r="B16" s="45"/>
      <c r="C16" s="144" t="s">
        <v>735</v>
      </c>
      <c r="D16" s="144"/>
      <c r="E16" s="144"/>
      <c r="F16" s="40" t="s">
        <v>725</v>
      </c>
      <c r="G16" s="73">
        <v>0</v>
      </c>
      <c r="H16" s="68"/>
      <c r="I16" s="86" t="s">
        <v>736</v>
      </c>
    </row>
    <row r="17" spans="1:9" ht="64.2" customHeight="1">
      <c r="C17" s="8"/>
      <c r="D17" s="8"/>
      <c r="E17" s="8"/>
      <c r="F17" s="2"/>
      <c r="G17" s="79"/>
      <c r="H17" s="80"/>
    </row>
    <row r="18" spans="1:9" ht="18.75" customHeight="1">
      <c r="A18" s="42"/>
      <c r="B18" s="128" t="s">
        <v>742</v>
      </c>
      <c r="C18" s="145"/>
      <c r="D18" s="145"/>
      <c r="E18" s="146"/>
      <c r="F18" s="40"/>
      <c r="G18" s="141"/>
      <c r="H18" s="142"/>
      <c r="I18" s="93"/>
    </row>
    <row r="19" spans="1:9" ht="18.75" customHeight="1">
      <c r="A19" s="147" t="s">
        <v>743</v>
      </c>
      <c r="B19" s="148"/>
      <c r="C19" s="148"/>
      <c r="D19" s="148"/>
      <c r="E19" s="148"/>
      <c r="F19" s="148"/>
      <c r="G19" s="148"/>
      <c r="H19" s="148"/>
      <c r="I19" s="149"/>
    </row>
    <row r="20" spans="1:9" ht="22.8" customHeight="1">
      <c r="A20" s="150" t="s">
        <v>744</v>
      </c>
      <c r="B20" s="151"/>
      <c r="C20" s="151"/>
      <c r="D20" s="151"/>
      <c r="E20" s="151"/>
      <c r="F20" s="87"/>
      <c r="G20" s="87"/>
      <c r="H20" s="87"/>
      <c r="I20" s="152"/>
    </row>
    <row r="21" spans="1:9" ht="31.2" customHeight="1">
      <c r="A21" s="42"/>
      <c r="B21" s="44"/>
      <c r="C21" s="120" t="s">
        <v>732</v>
      </c>
      <c r="D21" s="120"/>
      <c r="E21" s="120"/>
      <c r="F21" s="40" t="s">
        <v>725</v>
      </c>
      <c r="G21" s="141">
        <f>G22*(44/12)</f>
        <v>0</v>
      </c>
      <c r="H21" s="142" t="s">
        <v>733</v>
      </c>
      <c r="I21" s="93" t="s">
        <v>734</v>
      </c>
    </row>
    <row r="22" spans="1:9" ht="36" customHeight="1">
      <c r="A22" s="42"/>
      <c r="B22" s="44"/>
      <c r="C22" s="120" t="s">
        <v>745</v>
      </c>
      <c r="D22" s="120"/>
      <c r="E22" s="120"/>
      <c r="F22" s="40" t="s">
        <v>725</v>
      </c>
      <c r="G22" s="141">
        <v>0</v>
      </c>
      <c r="H22" s="142" t="s">
        <v>746</v>
      </c>
      <c r="I22" s="143" t="s">
        <v>747</v>
      </c>
    </row>
    <row r="23" spans="1:9" ht="36" customHeight="1">
      <c r="A23" s="43"/>
      <c r="B23" s="45"/>
      <c r="C23" s="144" t="s">
        <v>735</v>
      </c>
      <c r="D23" s="144"/>
      <c r="E23" s="144"/>
      <c r="F23" s="40" t="s">
        <v>725</v>
      </c>
      <c r="G23" s="73">
        <v>0</v>
      </c>
      <c r="H23" s="68"/>
      <c r="I23" s="86" t="s">
        <v>736</v>
      </c>
    </row>
    <row r="24" spans="1:9" ht="64.2" customHeight="1">
      <c r="C24" s="8"/>
      <c r="D24" s="8"/>
      <c r="E24" s="8"/>
      <c r="F24" s="2"/>
      <c r="G24" s="79"/>
      <c r="H24" s="80"/>
    </row>
    <row r="25" spans="1:9" ht="22.8" customHeight="1">
      <c r="A25" s="150" t="s">
        <v>748</v>
      </c>
      <c r="B25" s="151"/>
      <c r="C25" s="151"/>
      <c r="D25" s="151"/>
      <c r="E25" s="151"/>
      <c r="F25" s="87"/>
      <c r="G25" s="87"/>
      <c r="H25" s="87"/>
      <c r="I25" s="152"/>
    </row>
    <row r="26" spans="1:9" ht="31.2" customHeight="1">
      <c r="A26" s="42"/>
      <c r="B26" s="44"/>
      <c r="C26" s="120" t="s">
        <v>749</v>
      </c>
      <c r="D26" s="120"/>
      <c r="E26" s="120"/>
      <c r="F26" s="40" t="s">
        <v>725</v>
      </c>
      <c r="G26" s="141">
        <f>G27*G28*(44/12)</f>
        <v>0</v>
      </c>
      <c r="H26" s="142" t="s">
        <v>750</v>
      </c>
      <c r="I26" s="93" t="s">
        <v>734</v>
      </c>
    </row>
    <row r="27" spans="1:9" ht="36" customHeight="1">
      <c r="A27" s="42"/>
      <c r="B27" s="44"/>
      <c r="C27" s="120" t="s">
        <v>745</v>
      </c>
      <c r="D27" s="120"/>
      <c r="E27" s="120"/>
      <c r="F27" s="40" t="s">
        <v>725</v>
      </c>
      <c r="G27" s="141">
        <v>0</v>
      </c>
      <c r="H27" s="142" t="s">
        <v>746</v>
      </c>
      <c r="I27" s="143" t="s">
        <v>747</v>
      </c>
    </row>
    <row r="28" spans="1:9" ht="36" customHeight="1">
      <c r="A28" s="42"/>
      <c r="B28" s="44"/>
      <c r="C28" s="120" t="s">
        <v>751</v>
      </c>
      <c r="D28" s="120"/>
      <c r="E28" s="120"/>
      <c r="F28" s="40" t="s">
        <v>725</v>
      </c>
      <c r="G28" s="141">
        <v>0</v>
      </c>
      <c r="H28" s="142" t="s">
        <v>752</v>
      </c>
      <c r="I28" s="153" t="s">
        <v>753</v>
      </c>
    </row>
    <row r="29" spans="1:9" ht="36" customHeight="1">
      <c r="A29" s="43"/>
      <c r="B29" s="45"/>
      <c r="C29" s="144" t="s">
        <v>735</v>
      </c>
      <c r="D29" s="144"/>
      <c r="E29" s="144"/>
      <c r="F29" s="40" t="s">
        <v>725</v>
      </c>
      <c r="G29" s="73">
        <v>0</v>
      </c>
      <c r="H29" s="68"/>
      <c r="I29" s="86" t="s">
        <v>736</v>
      </c>
    </row>
    <row r="30" spans="1:9" ht="64.2" customHeight="1">
      <c r="C30" s="8"/>
      <c r="D30" s="8"/>
      <c r="E30" s="8"/>
      <c r="F30" s="2"/>
      <c r="G30" s="79"/>
      <c r="H30" s="80"/>
    </row>
    <row r="31" spans="1:9" ht="18.75" customHeight="1">
      <c r="A31" s="147" t="s">
        <v>754</v>
      </c>
      <c r="B31" s="148"/>
      <c r="C31" s="148"/>
      <c r="D31" s="148"/>
      <c r="E31" s="148"/>
      <c r="F31" s="148"/>
      <c r="G31" s="148"/>
      <c r="H31" s="148"/>
      <c r="I31" s="149"/>
    </row>
    <row r="32" spans="1:9" ht="31.2" customHeight="1">
      <c r="A32" s="42"/>
      <c r="B32" s="44"/>
      <c r="C32" s="120" t="s">
        <v>732</v>
      </c>
      <c r="D32" s="120"/>
      <c r="E32" s="120"/>
      <c r="F32" s="40" t="s">
        <v>725</v>
      </c>
      <c r="G32" s="141">
        <f>G33*G34</f>
        <v>0</v>
      </c>
      <c r="H32" s="142" t="s">
        <v>733</v>
      </c>
      <c r="I32" s="93" t="s">
        <v>734</v>
      </c>
    </row>
    <row r="33" spans="1:9" ht="36" customHeight="1">
      <c r="A33" s="42"/>
      <c r="B33" s="44"/>
      <c r="C33" s="120" t="s">
        <v>755</v>
      </c>
      <c r="D33" s="120"/>
      <c r="E33" s="120"/>
      <c r="F33" s="40" t="s">
        <v>725</v>
      </c>
      <c r="G33" s="141">
        <v>0</v>
      </c>
      <c r="H33" s="142" t="s">
        <v>756</v>
      </c>
      <c r="I33" s="143" t="s">
        <v>757</v>
      </c>
    </row>
    <row r="34" spans="1:9" ht="36" customHeight="1">
      <c r="A34" s="43"/>
      <c r="B34" s="45"/>
      <c r="C34" s="144" t="s">
        <v>758</v>
      </c>
      <c r="D34" s="144"/>
      <c r="E34" s="144"/>
      <c r="F34" s="40" t="s">
        <v>725</v>
      </c>
      <c r="G34" s="73">
        <v>0</v>
      </c>
      <c r="H34" s="68" t="s">
        <v>759</v>
      </c>
      <c r="I34" s="86" t="s">
        <v>760</v>
      </c>
    </row>
    <row r="35" spans="1:9" ht="36" customHeight="1">
      <c r="A35" s="43"/>
      <c r="B35" s="45"/>
      <c r="C35" s="144" t="s">
        <v>735</v>
      </c>
      <c r="D35" s="144"/>
      <c r="E35" s="144"/>
      <c r="F35" s="40" t="s">
        <v>725</v>
      </c>
      <c r="G35" s="73">
        <v>0</v>
      </c>
      <c r="H35" s="68"/>
      <c r="I35" s="86" t="s">
        <v>736</v>
      </c>
    </row>
    <row r="36" spans="1:9" ht="64.2" customHeight="1">
      <c r="C36" s="8"/>
      <c r="D36" s="8"/>
      <c r="E36" s="8"/>
      <c r="F36" s="2"/>
      <c r="G36" s="79"/>
      <c r="H36" s="80"/>
    </row>
    <row r="37" spans="1:9">
      <c r="A37" s="2"/>
      <c r="B37" s="2"/>
      <c r="C37" s="2"/>
      <c r="D37" s="2"/>
    </row>
  </sheetData>
  <mergeCells count="27">
    <mergeCell ref="C33:E33"/>
    <mergeCell ref="C34:E34"/>
    <mergeCell ref="C35:E35"/>
    <mergeCell ref="C26:E26"/>
    <mergeCell ref="C27:E27"/>
    <mergeCell ref="C28:E28"/>
    <mergeCell ref="C29:E29"/>
    <mergeCell ref="A31:I31"/>
    <mergeCell ref="C32:E32"/>
    <mergeCell ref="A19:I19"/>
    <mergeCell ref="A20:E20"/>
    <mergeCell ref="C21:E21"/>
    <mergeCell ref="C22:E22"/>
    <mergeCell ref="C23:E23"/>
    <mergeCell ref="A25:E25"/>
    <mergeCell ref="B12:E12"/>
    <mergeCell ref="C13:E13"/>
    <mergeCell ref="C14:E14"/>
    <mergeCell ref="C15:E15"/>
    <mergeCell ref="C16:E16"/>
    <mergeCell ref="B18:E18"/>
    <mergeCell ref="A3:I3"/>
    <mergeCell ref="B6:E6"/>
    <mergeCell ref="C7:E7"/>
    <mergeCell ref="C8:E8"/>
    <mergeCell ref="C9:E9"/>
    <mergeCell ref="C10:E10"/>
  </mergeCells>
  <pageMargins left="0.70866141732283472" right="0.70866141732283472" top="0.74803149606299213" bottom="0.74803149606299213" header="0.31496062992125984" footer="0.31496062992125984"/>
  <pageSetup paperSize="9" scale="71"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8</vt:i4>
      </vt:variant>
      <vt:variant>
        <vt:lpstr>ช่วงที่มีชื่อ</vt:lpstr>
      </vt:variant>
      <vt:variant>
        <vt:i4>7</vt:i4>
      </vt:variant>
    </vt:vector>
  </HeadingPairs>
  <TitlesOfParts>
    <vt:vector size="15" baseType="lpstr">
      <vt:lpstr>MPS(input)</vt:lpstr>
      <vt:lpstr>MPS(input_separate)</vt:lpstr>
      <vt:lpstr>MPS(calc_process)</vt:lpstr>
      <vt:lpstr>MSS</vt:lpstr>
      <vt:lpstr>MRS(input)</vt:lpstr>
      <vt:lpstr>MRS(input_separate)</vt:lpstr>
      <vt:lpstr>MRS(calc_process) </vt:lpstr>
      <vt:lpstr>Tool_02_01</vt:lpstr>
      <vt:lpstr>'MPS(calc_process)'!Print_Area</vt:lpstr>
      <vt:lpstr>'MPS(input)'!Print_Area</vt:lpstr>
      <vt:lpstr>'MPS(input_separate)'!Print_Area</vt:lpstr>
      <vt:lpstr>'MRS(calc_process) '!Print_Area</vt:lpstr>
      <vt:lpstr>'MRS(input)'!Print_Area</vt:lpstr>
      <vt:lpstr>'MRS(input_separate)'!Print_Area</vt:lpstr>
      <vt:lpstr>Tool_02_01!Print_Area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Yamashita Hiroyuki(山下 泰之)</dc:creator>
  <cp:lastModifiedBy>Weerawat Thetket</cp:lastModifiedBy>
  <cp:lastPrinted>2016-08-25T02:11:33Z</cp:lastPrinted>
  <dcterms:created xsi:type="dcterms:W3CDTF">2012-01-13T02:28:29Z</dcterms:created>
  <dcterms:modified xsi:type="dcterms:W3CDTF">2025-12-30T10:43:21Z</dcterms:modified>
</cp:coreProperties>
</file>