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160" documentId="8_{B8C3D9F8-9313-49A1-B0E9-F6D1DBE28B3A}" xr6:coauthVersionLast="47" xr6:coauthVersionMax="47" xr10:uidLastSave="{44FAA8B6-8987-45A5-BCC1-7BC386EC5A16}"/>
  <bookViews>
    <workbookView xWindow="-108" yWindow="-108" windowWidth="23256" windowHeight="12456" tabRatio="670" xr2:uid="{00000000-000D-0000-FFFF-FFFF00000000}"/>
  </bookViews>
  <sheets>
    <sheet name="MPS(input)" sheetId="30" r:id="rId1"/>
    <sheet name="MPS(input_separate)" sheetId="32" r:id="rId2"/>
    <sheet name="MPS(calc_process)" sheetId="31" r:id="rId3"/>
    <sheet name="MSS" sheetId="33" r:id="rId4"/>
    <sheet name="MRS(input) " sheetId="51" r:id="rId5"/>
    <sheet name="MRS(input_separate)" sheetId="52" r:id="rId6"/>
    <sheet name="MRS(calc_process)" sheetId="53" r:id="rId7"/>
    <sheet name="Tool_02_01 " sheetId="50" r:id="rId8"/>
  </sheets>
  <externalReferences>
    <externalReference r:id="rId9"/>
  </externalReferences>
  <definedNames>
    <definedName name="_xlnm.Print_Area" localSheetId="2">'MPS(calc_process)'!$A$1:$I$125</definedName>
    <definedName name="_xlnm.Print_Area" localSheetId="0">'MPS(input)'!$A$1:$K$49</definedName>
    <definedName name="_xlnm.Print_Area" localSheetId="6">'MRS(calc_process)'!$A$1:$I$125</definedName>
    <definedName name="_xlnm.Print_Area" localSheetId="4">'MRS(input) '!$A$1:$K$50</definedName>
    <definedName name="_xlnm.Print_Area" localSheetId="7">'Tool_02_01 '!$A$1:$I$54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51" l="1"/>
  <c r="K1" i="51"/>
  <c r="G139" i="53"/>
  <c r="G138" i="53"/>
  <c r="G137" i="53"/>
  <c r="G133" i="53" s="1"/>
  <c r="G135" i="53"/>
  <c r="I129" i="53"/>
  <c r="I128" i="53"/>
  <c r="G94" i="53"/>
  <c r="G80" i="53"/>
  <c r="G79" i="53"/>
  <c r="G46" i="53"/>
  <c r="I2" i="53"/>
  <c r="I1" i="53"/>
  <c r="AA1" i="52"/>
  <c r="E62" i="51"/>
  <c r="E61" i="51"/>
  <c r="E60" i="51"/>
  <c r="E59" i="51"/>
  <c r="E39" i="51"/>
  <c r="G121" i="53" s="1"/>
  <c r="E38" i="51"/>
  <c r="G120" i="53" s="1"/>
  <c r="G119" i="53" s="1"/>
  <c r="G69" i="53" s="1"/>
  <c r="E37" i="51"/>
  <c r="G115" i="53" s="1"/>
  <c r="G114" i="53" s="1"/>
  <c r="G68" i="53" s="1"/>
  <c r="E36" i="51"/>
  <c r="G105" i="53" s="1"/>
  <c r="E35" i="51"/>
  <c r="G111" i="53" s="1"/>
  <c r="E34" i="51"/>
  <c r="G110" i="53" s="1"/>
  <c r="E33" i="51"/>
  <c r="G108" i="53" s="1"/>
  <c r="E32" i="51"/>
  <c r="G107" i="53" s="1"/>
  <c r="E31" i="51"/>
  <c r="G102" i="53" s="1"/>
  <c r="E30" i="51"/>
  <c r="G101" i="53" s="1"/>
  <c r="E29" i="51"/>
  <c r="G109" i="53" s="1"/>
  <c r="E28" i="51"/>
  <c r="G106" i="53" s="1"/>
  <c r="E27" i="51"/>
  <c r="G100" i="53" s="1"/>
  <c r="E26" i="51"/>
  <c r="G93" i="53" s="1"/>
  <c r="E25" i="51"/>
  <c r="G38" i="53" s="1"/>
  <c r="E24" i="51"/>
  <c r="G42" i="53" s="1"/>
  <c r="E23" i="51"/>
  <c r="G60" i="53" s="1"/>
  <c r="E22" i="51"/>
  <c r="G40" i="53" s="1"/>
  <c r="E21" i="51"/>
  <c r="G57" i="53" s="1"/>
  <c r="E20" i="51"/>
  <c r="G54" i="53" s="1"/>
  <c r="E19" i="51"/>
  <c r="G75" i="53" s="1"/>
  <c r="E18" i="51"/>
  <c r="G74" i="53" s="1"/>
  <c r="E17" i="51"/>
  <c r="G58" i="53" s="1"/>
  <c r="E16" i="51"/>
  <c r="G39" i="53" s="1"/>
  <c r="E10" i="51"/>
  <c r="G11" i="53" s="1"/>
  <c r="E9" i="51"/>
  <c r="G10" i="53" s="1"/>
  <c r="G9" i="53" s="1"/>
  <c r="G8" i="53" s="1"/>
  <c r="G20" i="50"/>
  <c r="G19" i="50" s="1"/>
  <c r="G18" i="50" s="1"/>
  <c r="G46" i="31" s="1"/>
  <c r="I2" i="50"/>
  <c r="I1" i="50"/>
  <c r="G50" i="50"/>
  <c r="G44" i="50"/>
  <c r="G39" i="50"/>
  <c r="G31" i="50"/>
  <c r="G30" i="50" s="1"/>
  <c r="G91" i="53" l="1"/>
  <c r="G87" i="53" s="1"/>
  <c r="G59" i="53"/>
  <c r="G99" i="53"/>
  <c r="G88" i="53" s="1"/>
  <c r="G86" i="53" s="1"/>
  <c r="G67" i="53" s="1"/>
  <c r="G76" i="53"/>
  <c r="G73" i="53" s="1"/>
  <c r="G66" i="53" s="1"/>
  <c r="G41" i="53"/>
  <c r="G61" i="53"/>
  <c r="G56" i="53" s="1"/>
  <c r="G31" i="53"/>
  <c r="G81" i="53"/>
  <c r="G32" i="53"/>
  <c r="G82" i="53"/>
  <c r="G33" i="53"/>
  <c r="G52" i="53"/>
  <c r="G83" i="53"/>
  <c r="G53" i="53"/>
  <c r="G37" i="53"/>
  <c r="E39" i="30"/>
  <c r="G121" i="31" s="1"/>
  <c r="E38" i="30"/>
  <c r="G120" i="31" s="1"/>
  <c r="E37" i="30"/>
  <c r="E36" i="30"/>
  <c r="G105" i="31" s="1"/>
  <c r="E35" i="30"/>
  <c r="E34" i="30"/>
  <c r="E33" i="30"/>
  <c r="G108" i="31" s="1"/>
  <c r="E32" i="30"/>
  <c r="G107" i="31" s="1"/>
  <c r="E31" i="30"/>
  <c r="G102" i="31" s="1"/>
  <c r="E30" i="30"/>
  <c r="G101" i="31" s="1"/>
  <c r="E29" i="30"/>
  <c r="E28" i="30"/>
  <c r="G106" i="31" s="1"/>
  <c r="E27" i="30"/>
  <c r="G100" i="31" s="1"/>
  <c r="E26" i="30"/>
  <c r="G93" i="31" s="1"/>
  <c r="E25" i="30"/>
  <c r="G38" i="31" s="1"/>
  <c r="E24" i="30"/>
  <c r="E23" i="30"/>
  <c r="E22" i="30"/>
  <c r="E21" i="30"/>
  <c r="E20" i="30"/>
  <c r="E19" i="30"/>
  <c r="E18" i="30"/>
  <c r="E17" i="30"/>
  <c r="E16" i="30"/>
  <c r="G31" i="31" s="1"/>
  <c r="E9" i="30"/>
  <c r="E10" i="30"/>
  <c r="G94" i="31" s="1"/>
  <c r="C2" i="33"/>
  <c r="G115" i="31"/>
  <c r="G114" i="31" s="1"/>
  <c r="G68" i="31" s="1"/>
  <c r="G111" i="31"/>
  <c r="G110" i="31"/>
  <c r="G109" i="31"/>
  <c r="G81" i="31"/>
  <c r="G80" i="31"/>
  <c r="G58" i="31"/>
  <c r="G39" i="31"/>
  <c r="G30" i="53" l="1"/>
  <c r="G25" i="53" s="1"/>
  <c r="G59" i="31"/>
  <c r="G40" i="31"/>
  <c r="G82" i="31"/>
  <c r="G60" i="31"/>
  <c r="G41" i="31"/>
  <c r="G75" i="31"/>
  <c r="G53" i="31"/>
  <c r="G32" i="31"/>
  <c r="G30" i="31" s="1"/>
  <c r="G25" i="31" s="1"/>
  <c r="G54" i="31"/>
  <c r="G26" i="50" s="1"/>
  <c r="G25" i="50" s="1"/>
  <c r="G24" i="50" s="1"/>
  <c r="G33" i="31"/>
  <c r="G76" i="31"/>
  <c r="G79" i="31"/>
  <c r="G57" i="31"/>
  <c r="G37" i="31"/>
  <c r="G83" i="31"/>
  <c r="G78" i="31" s="1"/>
  <c r="G61" i="31"/>
  <c r="G56" i="31" s="1"/>
  <c r="G42" i="31"/>
  <c r="G36" i="53"/>
  <c r="G78" i="53"/>
  <c r="G51" i="53"/>
  <c r="G47" i="53" s="1"/>
  <c r="G45" i="53" s="1"/>
  <c r="G19" i="53" s="1"/>
  <c r="G119" i="31"/>
  <c r="G69" i="31" s="1"/>
  <c r="G74" i="31"/>
  <c r="G73" i="31" s="1"/>
  <c r="G66" i="31" s="1"/>
  <c r="G52" i="31"/>
  <c r="G65" i="53" l="1"/>
  <c r="G64" i="53" s="1"/>
  <c r="G20" i="53" s="1"/>
  <c r="G65" i="31"/>
  <c r="G36" i="31"/>
  <c r="G8" i="50" s="1"/>
  <c r="G7" i="50" s="1"/>
  <c r="G6" i="50" s="1"/>
  <c r="G14" i="50"/>
  <c r="G13" i="50" s="1"/>
  <c r="G12" i="50" s="1"/>
  <c r="G51" i="31"/>
  <c r="G47" i="31" s="1"/>
  <c r="G99" i="31"/>
  <c r="G88" i="31" s="1"/>
  <c r="G91" i="31"/>
  <c r="G87" i="31" s="1"/>
  <c r="G45" i="31"/>
  <c r="G19" i="31" s="1"/>
  <c r="G26" i="31" l="1"/>
  <c r="G26" i="53"/>
  <c r="G24" i="31"/>
  <c r="G24" i="53"/>
  <c r="G23" i="53" s="1"/>
  <c r="G18" i="53" s="1"/>
  <c r="G17" i="53" s="1"/>
  <c r="G16" i="53" s="1"/>
  <c r="G6" i="53" s="1"/>
  <c r="B44" i="51" s="1"/>
  <c r="G86" i="31"/>
  <c r="G67" i="31" s="1"/>
  <c r="G64" i="31" s="1"/>
  <c r="G20" i="31" s="1"/>
  <c r="G23" i="31"/>
  <c r="G18" i="31" s="1"/>
  <c r="AA1" i="32"/>
  <c r="G17" i="31" l="1"/>
  <c r="G16" i="31" s="1"/>
  <c r="G11" i="31"/>
  <c r="G10" i="31"/>
  <c r="G9" i="31" s="1"/>
  <c r="G139" i="31"/>
  <c r="G138" i="31"/>
  <c r="G135" i="31"/>
  <c r="I129" i="31"/>
  <c r="I128" i="31"/>
  <c r="E62" i="30"/>
  <c r="E61" i="30"/>
  <c r="E60" i="30"/>
  <c r="C1" i="33"/>
  <c r="I1" i="31"/>
  <c r="I2" i="31"/>
  <c r="G8" i="31" l="1"/>
  <c r="G6" i="31" s="1"/>
  <c r="G137" i="31"/>
  <c r="G133" i="31" s="1"/>
  <c r="E59" i="30"/>
  <c r="B44" i="30" l="1"/>
</calcChain>
</file>

<file path=xl/sharedStrings.xml><?xml version="1.0" encoding="utf-8"?>
<sst xmlns="http://schemas.openxmlformats.org/spreadsheetml/2006/main" count="1713" uniqueCount="447">
  <si>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</si>
  <si>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</si>
  <si>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</si>
  <si>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</si>
  <si>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</si>
  <si>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</si>
  <si>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</si>
  <si>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</si>
  <si>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</si>
  <si>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</si>
  <si>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</si>
  <si>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</si>
  <si>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</si>
  <si>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</si>
  <si>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</si>
  <si>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</si>
  <si>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</si>
  <si>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</si>
  <si>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</si>
  <si>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</si>
  <si>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</si>
  <si>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</si>
  <si>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</si>
  <si>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</si>
  <si>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</si>
  <si>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</si>
  <si>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</si>
  <si>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</si>
  <si>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</si>
  <si>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</si>
  <si>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</si>
  <si>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</si>
  <si>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</si>
  <si>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</si>
  <si>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</si>
  <si>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</si>
  <si>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</si>
  <si>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</si>
  <si>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</si>
  <si>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</si>
  <si>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</si>
  <si>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</si>
  <si>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</si>
  <si>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</si>
  <si>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</si>
  <si>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</si>
  <si>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</si>
  <si>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</si>
  <si>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</si>
  <si>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</si>
  <si>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</si>
  <si>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</si>
  <si>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</si>
  <si>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</si>
  <si>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</si>
  <si>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</si>
  <si>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</si>
  <si>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</si>
  <si>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</si>
  <si>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</si>
  <si>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</si>
  <si>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</si>
  <si>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</si>
  <si>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</si>
  <si>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</si>
  <si>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</si>
  <si>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</si>
  <si>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</si>
  <si>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</si>
  <si>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</si>
  <si>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</si>
  <si>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</si>
  <si>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</si>
  <si>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</si>
  <si>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</si>
  <si>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</si>
  <si>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Report on greenhouse gas emissions (Emission Factor) from electricity generation/consumption for projects and activities of greenhouse gas reduction published by TGO.</t>
  </si>
  <si>
    <r>
      <t xml:space="preserve">Table 1: Parameters to be monitored </t>
    </r>
    <r>
      <rPr>
        <b/>
        <i/>
        <sz val="11"/>
        <color indexed="8"/>
        <rFont val="Arial"/>
        <family val="2"/>
      </rPr>
      <t>ex post</t>
    </r>
    <r>
      <rPr>
        <b/>
        <sz val="11"/>
        <color indexed="8"/>
        <rFont val="Arial"/>
        <family val="2"/>
      </rPr>
      <t xml:space="preserve"> (Baseline Emissions)</t>
    </r>
  </si>
  <si>
    <t>(3)</t>
  </si>
  <si>
    <t>Option A</t>
  </si>
  <si>
    <t>Based on public data which is measured by entities other than the project participants (Data used: publicly recognized data such as statistical data and specifications)</t>
  </si>
  <si>
    <r>
      <t>EF</t>
    </r>
    <r>
      <rPr>
        <vertAlign val="subscript"/>
        <sz val="11"/>
        <rFont val="Arial"/>
        <family val="2"/>
      </rPr>
      <t>Elec</t>
    </r>
  </si>
  <si>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</si>
  <si>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t xml:space="preserve">Emission factor for electricity generation/consumption  during the period (in year y ) </t>
  </si>
  <si>
    <r>
      <t xml:space="preserve">Leakage emissions during the period </t>
    </r>
    <r>
      <rPr>
        <i/>
        <sz val="11"/>
        <color indexed="8"/>
        <rFont val="Arial"/>
        <family val="2"/>
      </rPr>
      <t>p</t>
    </r>
  </si>
  <si>
    <t>LEy</t>
  </si>
  <si>
    <t>j</t>
  </si>
  <si>
    <t>source</t>
  </si>
  <si>
    <t>Monitoring Report Sheet (Input Sheet) [For Verification]</t>
  </si>
  <si>
    <t xml:space="preserve">Baseline emissions  during the period (in year y ) </t>
  </si>
  <si>
    <r>
      <t>BE</t>
    </r>
    <r>
      <rPr>
        <vertAlign val="subscript"/>
        <sz val="16"/>
        <color theme="1"/>
        <rFont val="Browallia New"/>
        <family val="2"/>
      </rPr>
      <t>y</t>
    </r>
  </si>
  <si>
    <t xml:space="preserve">Total project emissions  ( during the period (in year y ) </t>
  </si>
  <si>
    <r>
      <t>PE</t>
    </r>
    <r>
      <rPr>
        <vertAlign val="subscript"/>
        <sz val="11"/>
        <color rgb="FF000000"/>
        <rFont val="Arial"/>
        <family val="2"/>
      </rPr>
      <t>y</t>
    </r>
  </si>
  <si>
    <t>(4)</t>
  </si>
  <si>
    <t>(5)</t>
  </si>
  <si>
    <t>(6)</t>
  </si>
  <si>
    <r>
      <t>tCO</t>
    </r>
    <r>
      <rPr>
        <b/>
        <vertAlign val="subscript"/>
        <sz val="11"/>
        <color rgb="FFFFFFFF"/>
        <rFont val="Arial"/>
        <family val="2"/>
      </rPr>
      <t>2</t>
    </r>
    <r>
      <rPr>
        <b/>
        <sz val="11"/>
        <color indexed="9"/>
        <rFont val="Arial"/>
        <family val="2"/>
      </rPr>
      <t>eq/MWh</t>
    </r>
  </si>
  <si>
    <t>kWh/year</t>
  </si>
  <si>
    <t>Continuous monitoring and monthly recording at least</t>
  </si>
  <si>
    <t>Option B,C</t>
  </si>
  <si>
    <t>Reference Number:</t>
  </si>
  <si>
    <r>
      <t>V</t>
    </r>
    <r>
      <rPr>
        <vertAlign val="subscript"/>
        <sz val="11"/>
        <color rgb="FF000000"/>
        <rFont val="Arial"/>
        <family val="2"/>
      </rPr>
      <t>Gas,INJ,y</t>
    </r>
  </si>
  <si>
    <t>Volume of gas at the point of compression into storage (measured at standard conditions) in y  year</t>
  </si>
  <si>
    <r>
      <t>m</t>
    </r>
    <r>
      <rPr>
        <vertAlign val="superscript"/>
        <sz val="11"/>
        <color rgb="FF000000"/>
        <rFont val="Arial"/>
        <family val="2"/>
      </rPr>
      <t>3</t>
    </r>
    <r>
      <rPr>
        <sz val="11"/>
        <color indexed="8"/>
        <rFont val="Arial"/>
        <family val="2"/>
      </rPr>
      <t>/year</t>
    </r>
  </si>
  <si>
    <r>
      <t>%V/V</t>
    </r>
    <r>
      <rPr>
        <vertAlign val="subscript"/>
        <sz val="16"/>
        <color theme="1"/>
        <rFont val="Browallia New"/>
        <family val="2"/>
      </rPr>
      <t>CO2,INJ,y</t>
    </r>
  </si>
  <si>
    <r>
      <t>Proportion of CO</t>
    </r>
    <r>
      <rPr>
        <vertAlign val="subscript"/>
        <sz val="11"/>
        <color rgb="FF000000"/>
        <rFont val="Arial"/>
        <family val="2"/>
      </rPr>
      <t>2</t>
    </r>
    <r>
      <rPr>
        <sz val="11"/>
        <color indexed="8"/>
        <rFont val="Arial"/>
        <family val="2"/>
      </rPr>
      <t xml:space="preserve"> to gas volume at the point of compression into storage (measured at standard conditions) In year y (value between 0 – 1)</t>
    </r>
  </si>
  <si>
    <r>
      <rPr>
        <sz val="16"/>
        <color theme="1"/>
        <rFont val="Tahoma"/>
        <family val="2"/>
      </rPr>
      <t>р</t>
    </r>
    <r>
      <rPr>
        <vertAlign val="subscript"/>
        <sz val="16"/>
        <color theme="1"/>
        <rFont val="Browallia New"/>
        <family val="2"/>
      </rPr>
      <t>CO2</t>
    </r>
  </si>
  <si>
    <r>
      <t>tCO</t>
    </r>
    <r>
      <rPr>
        <vertAlign val="subscript"/>
        <sz val="11"/>
        <color rgb="FF000000"/>
        <rFont val="Arial"/>
        <family val="2"/>
      </rPr>
      <t>2</t>
    </r>
    <r>
      <rPr>
        <sz val="11"/>
        <color indexed="8"/>
        <rFont val="Arial"/>
        <family val="2"/>
      </rPr>
      <t>/m</t>
    </r>
    <r>
      <rPr>
        <vertAlign val="superscript"/>
        <sz val="11"/>
        <color rgb="FF000000"/>
        <rFont val="Arial"/>
        <family val="2"/>
      </rPr>
      <t>3</t>
    </r>
  </si>
  <si>
    <t>Greenhouse Gas Emission Adjustment from Baseline (AF = 1)</t>
  </si>
  <si>
    <t>AF</t>
  </si>
  <si>
    <r>
      <t>PE</t>
    </r>
    <r>
      <rPr>
        <vertAlign val="subscript"/>
        <sz val="11"/>
        <color rgb="FF000000"/>
        <rFont val="Arial"/>
        <family val="2"/>
      </rPr>
      <t>CP,y</t>
    </r>
  </si>
  <si>
    <r>
      <t>PE</t>
    </r>
    <r>
      <rPr>
        <vertAlign val="subscript"/>
        <sz val="11"/>
        <color rgb="FF000000"/>
        <rFont val="Arial"/>
        <family val="2"/>
      </rPr>
      <t>TR,y</t>
    </r>
  </si>
  <si>
    <r>
      <t>Project emissions of CO</t>
    </r>
    <r>
      <rPr>
        <vertAlign val="subscript"/>
        <sz val="11"/>
        <color rgb="FF000000"/>
        <rFont val="Arial"/>
        <family val="2"/>
      </rPr>
      <t>2</t>
    </r>
    <r>
      <rPr>
        <sz val="11"/>
        <color indexed="8"/>
        <rFont val="Arial"/>
        <family val="2"/>
      </rPr>
      <t xml:space="preserve"> transportation projects  in y year</t>
    </r>
  </si>
  <si>
    <r>
      <t>tCO</t>
    </r>
    <r>
      <rPr>
        <vertAlign val="subscript"/>
        <sz val="11"/>
        <color indexed="8"/>
        <rFont val="Arial"/>
        <family val="2"/>
      </rPr>
      <t>2</t>
    </r>
    <r>
      <rPr>
        <sz val="11"/>
        <color indexed="8"/>
        <rFont val="Arial"/>
        <family val="2"/>
      </rPr>
      <t>eq/year</t>
    </r>
  </si>
  <si>
    <r>
      <t>PE</t>
    </r>
    <r>
      <rPr>
        <vertAlign val="subscript"/>
        <sz val="16"/>
        <color theme="1"/>
        <rFont val="Browallia New"/>
        <family val="2"/>
      </rPr>
      <t>ST,y</t>
    </r>
  </si>
  <si>
    <r>
      <t>Project emissions in the compression process CO</t>
    </r>
    <r>
      <rPr>
        <vertAlign val="subscript"/>
        <sz val="11"/>
        <color rgb="FF000000"/>
        <rFont val="Arial"/>
        <family val="2"/>
      </rPr>
      <t>2</t>
    </r>
    <r>
      <rPr>
        <sz val="11"/>
        <color indexed="8"/>
        <rFont val="Arial"/>
        <family val="2"/>
      </rPr>
      <t xml:space="preserve"> to be stored in underground geological rock layers  in y year</t>
    </r>
  </si>
  <si>
    <r>
      <t>PE</t>
    </r>
    <r>
      <rPr>
        <vertAlign val="subscript"/>
        <sz val="11"/>
        <color rgb="FF000000"/>
        <rFont val="Arial"/>
        <family val="2"/>
      </rPr>
      <t>CP,Elec,y</t>
    </r>
  </si>
  <si>
    <r>
      <t>PE</t>
    </r>
    <r>
      <rPr>
        <vertAlign val="subscript"/>
        <sz val="16"/>
        <color theme="1"/>
        <rFont val="Browallia New"/>
        <family val="2"/>
      </rPr>
      <t>CP,IPS,y</t>
    </r>
  </si>
  <si>
    <t xml:space="preserve">Project emissions from project implementation for electricity and/or steam consumption from power plants of type IPS is used in the process of capturing and separating CO2 from gases in year y   </t>
  </si>
  <si>
    <t>from T-VER-P-TOOL-02-01</t>
  </si>
  <si>
    <r>
      <t>Project emissions  from Project Implementation for Electricity Consumption from the Power Grid in the Capture and Separation Process CO</t>
    </r>
    <r>
      <rPr>
        <vertAlign val="subscript"/>
        <sz val="11"/>
        <color rgb="FF000000"/>
        <rFont val="Arial"/>
        <family val="2"/>
      </rPr>
      <t>2</t>
    </r>
    <r>
      <rPr>
        <sz val="11"/>
        <color indexed="8"/>
        <rFont val="Arial"/>
        <family val="2"/>
      </rPr>
      <t xml:space="preserve"> emissions in year y </t>
    </r>
  </si>
  <si>
    <t>MWh/p</t>
  </si>
  <si>
    <r>
      <t>EF</t>
    </r>
    <r>
      <rPr>
        <vertAlign val="subscript"/>
        <sz val="11"/>
        <color indexed="8"/>
        <rFont val="Arial"/>
        <family val="2"/>
      </rPr>
      <t>Elec</t>
    </r>
  </si>
  <si>
    <t>%</t>
  </si>
  <si>
    <r>
      <t>TDL</t>
    </r>
    <r>
      <rPr>
        <vertAlign val="subscript"/>
        <sz val="16"/>
        <color theme="1"/>
        <rFont val="Browallia New"/>
        <family val="2"/>
      </rPr>
      <t>j,y</t>
    </r>
  </si>
  <si>
    <r>
      <t>FC</t>
    </r>
    <r>
      <rPr>
        <vertAlign val="subscript"/>
        <sz val="11"/>
        <color rgb="FF000000"/>
        <rFont val="Arial"/>
        <family val="2"/>
      </rPr>
      <t>CP,IPS,y</t>
    </r>
  </si>
  <si>
    <t>unit/year</t>
  </si>
  <si>
    <r>
      <t>TFC</t>
    </r>
    <r>
      <rPr>
        <vertAlign val="subscript"/>
        <sz val="11"/>
        <color rgb="FF000000"/>
        <rFont val="Arial"/>
        <family val="2"/>
      </rPr>
      <t>IPS,y</t>
    </r>
  </si>
  <si>
    <t xml:space="preserve">Total fossil fuel consumption of power plants that purchase electricity and/or steam in year y </t>
  </si>
  <si>
    <r>
      <t>HC</t>
    </r>
    <r>
      <rPr>
        <vertAlign val="subscript"/>
        <sz val="11"/>
        <color rgb="FF000000"/>
        <rFont val="Arial"/>
        <family val="2"/>
      </rPr>
      <t>CP,PJ,y</t>
    </r>
  </si>
  <si>
    <t>MJ/year</t>
  </si>
  <si>
    <r>
      <t>EC</t>
    </r>
    <r>
      <rPr>
        <vertAlign val="subscript"/>
        <sz val="16"/>
        <color theme="1"/>
        <rFont val="Browallia New"/>
        <family val="2"/>
      </rPr>
      <t>CP,PJ,y</t>
    </r>
  </si>
  <si>
    <r>
      <t>Amount of heat used in the process of capturing and separating CO</t>
    </r>
    <r>
      <rPr>
        <vertAlign val="subscript"/>
        <sz val="11"/>
        <color rgb="FF000000"/>
        <rFont val="Arial"/>
        <family val="2"/>
      </rPr>
      <t>2</t>
    </r>
    <r>
      <rPr>
        <sz val="11"/>
        <color indexed="8"/>
        <rFont val="Arial"/>
        <family val="2"/>
      </rPr>
      <t xml:space="preserve"> from the gas in year y </t>
    </r>
  </si>
  <si>
    <t xml:space="preserve">Electricity consumption in the process of capturing and separating CO2 from gas in year y </t>
  </si>
  <si>
    <r>
      <t>HG</t>
    </r>
    <r>
      <rPr>
        <vertAlign val="subscript"/>
        <sz val="11"/>
        <color rgb="FF000000"/>
        <rFont val="Arial"/>
        <family val="2"/>
      </rPr>
      <t>IPS,y</t>
    </r>
  </si>
  <si>
    <t xml:space="preserve">The total amount of heat produced by a power plant that purchases electricity and/or steam in year y </t>
  </si>
  <si>
    <r>
      <t>EG</t>
    </r>
    <r>
      <rPr>
        <vertAlign val="subscript"/>
        <sz val="16"/>
        <color theme="1"/>
        <rFont val="Browallia New"/>
        <family val="2"/>
      </rPr>
      <t>IPS,y</t>
    </r>
  </si>
  <si>
    <t xml:space="preserve">Total amount of electricity produced by power plants that purchase electricity and/or steam in year y </t>
  </si>
  <si>
    <t>Average annual efficiency of power plants in year y (between 0 – 1)</t>
  </si>
  <si>
    <r>
      <rPr>
        <sz val="16"/>
        <color theme="1"/>
        <rFont val="Tahoma"/>
        <family val="2"/>
      </rPr>
      <t>η</t>
    </r>
    <r>
      <rPr>
        <vertAlign val="subscript"/>
        <sz val="16"/>
        <color theme="1"/>
        <rFont val="Browallia New"/>
        <family val="2"/>
      </rPr>
      <t>IPS,y</t>
    </r>
  </si>
  <si>
    <r>
      <t>Project emissions from the implementation of the project in the transportation process. CO</t>
    </r>
    <r>
      <rPr>
        <vertAlign val="subscript"/>
        <sz val="11"/>
        <color rgb="FF000000"/>
        <rFont val="Arial"/>
        <family val="2"/>
      </rPr>
      <t>2</t>
    </r>
    <r>
      <rPr>
        <sz val="11"/>
        <color indexed="8"/>
        <rFont val="Arial"/>
        <family val="2"/>
      </rPr>
      <t xml:space="preserve"> in year y </t>
    </r>
  </si>
  <si>
    <r>
      <t>PE</t>
    </r>
    <r>
      <rPr>
        <vertAlign val="subscript"/>
        <sz val="11"/>
        <color rgb="FF000000"/>
        <rFont val="Arial"/>
        <family val="2"/>
      </rPr>
      <t>TR,FF,y</t>
    </r>
  </si>
  <si>
    <t xml:space="preserve">Project emissions  from Project Implementation for Burning Fossil Fuels in CO2 Transport Machinery/Equipment/Vehicles in year y </t>
  </si>
  <si>
    <r>
      <t>PE</t>
    </r>
    <r>
      <rPr>
        <vertAlign val="subscript"/>
        <sz val="11"/>
        <color rgb="FF000000"/>
        <rFont val="Arial"/>
        <family val="2"/>
      </rPr>
      <t>TR,Elec,y</t>
    </r>
  </si>
  <si>
    <r>
      <t>Project emissions   from the implementation of the project for the use of electricity from the transportation power grid CO</t>
    </r>
    <r>
      <rPr>
        <vertAlign val="subscript"/>
        <sz val="11"/>
        <color rgb="FF000000"/>
        <rFont val="Arial"/>
        <family val="2"/>
      </rPr>
      <t>2</t>
    </r>
    <r>
      <rPr>
        <sz val="11"/>
        <color indexed="8"/>
        <rFont val="Arial"/>
        <family val="2"/>
      </rPr>
      <t xml:space="preserve"> through pipes in year y </t>
    </r>
  </si>
  <si>
    <t xml:space="preserve">Electricity consumption in CO2 transportation process in year y </t>
  </si>
  <si>
    <r>
      <t>EC</t>
    </r>
    <r>
      <rPr>
        <vertAlign val="subscript"/>
        <sz val="11"/>
        <color rgb="FF000000"/>
        <rFont val="Arial"/>
        <family val="2"/>
      </rPr>
      <t>TR,PJ,y</t>
    </r>
  </si>
  <si>
    <r>
      <t>FC</t>
    </r>
    <r>
      <rPr>
        <vertAlign val="subscript"/>
        <sz val="11"/>
        <color rgb="FF000000"/>
        <rFont val="Arial"/>
        <family val="2"/>
      </rPr>
      <t>TR,IPS,y</t>
    </r>
  </si>
  <si>
    <r>
      <t>Consumption of fossil fuels for electricity generation purchased for CO</t>
    </r>
    <r>
      <rPr>
        <vertAlign val="subscript"/>
        <sz val="11"/>
        <color rgb="FF000000"/>
        <rFont val="Arial"/>
        <family val="2"/>
      </rPr>
      <t>2</t>
    </r>
    <r>
      <rPr>
        <sz val="11"/>
        <color indexed="8"/>
        <rFont val="Arial"/>
        <family val="2"/>
      </rPr>
      <t xml:space="preserve"> transportation in year y </t>
    </r>
  </si>
  <si>
    <r>
      <t>Electricity consumption in CO</t>
    </r>
    <r>
      <rPr>
        <vertAlign val="subscript"/>
        <sz val="11"/>
        <color rgb="FF000000"/>
        <rFont val="Arial"/>
        <family val="2"/>
      </rPr>
      <t>2</t>
    </r>
    <r>
      <rPr>
        <sz val="11"/>
        <color indexed="8"/>
        <rFont val="Arial"/>
        <family val="2"/>
      </rPr>
      <t xml:space="preserve"> transportation process in year y </t>
    </r>
  </si>
  <si>
    <r>
      <t xml:space="preserve"> Project emissions from the project implementation in the compression process CO</t>
    </r>
    <r>
      <rPr>
        <vertAlign val="subscript"/>
        <sz val="11"/>
        <color rgb="FF000000"/>
        <rFont val="Arial"/>
        <family val="2"/>
      </rPr>
      <t>2</t>
    </r>
    <r>
      <rPr>
        <sz val="11"/>
        <color indexed="8"/>
        <rFont val="Arial"/>
        <family val="2"/>
      </rPr>
      <t xml:space="preserve"> to be stored in underground geological rock formations. in year y </t>
    </r>
  </si>
  <si>
    <r>
      <t>PE</t>
    </r>
    <r>
      <rPr>
        <vertAlign val="subscript"/>
        <sz val="11"/>
        <color rgb="FF000000"/>
        <rFont val="Arial"/>
        <family val="2"/>
      </rPr>
      <t>ST,y</t>
    </r>
  </si>
  <si>
    <r>
      <t>PE</t>
    </r>
    <r>
      <rPr>
        <vertAlign val="subscript"/>
        <sz val="11"/>
        <color rgb="FF000000"/>
        <rFont val="Arial"/>
        <family val="2"/>
      </rPr>
      <t>ST,FF,y</t>
    </r>
  </si>
  <si>
    <r>
      <t>Project emissions  from Project Implementation for Burning Fossil Fuels in the Compression Process CO</t>
    </r>
    <r>
      <rPr>
        <vertAlign val="subscript"/>
        <sz val="11"/>
        <color rgb="FF000000"/>
        <rFont val="Arial"/>
        <family val="2"/>
      </rPr>
      <t>2</t>
    </r>
    <r>
      <rPr>
        <sz val="11"/>
        <color indexed="8"/>
        <rFont val="Arial"/>
        <family val="2"/>
      </rPr>
      <t xml:space="preserve"> to be stored in underground geological rock layers in year y </t>
    </r>
  </si>
  <si>
    <r>
      <t>PE</t>
    </r>
    <r>
      <rPr>
        <vertAlign val="subscript"/>
        <sz val="11"/>
        <color rgb="FF000000"/>
        <rFont val="Arial"/>
        <family val="2"/>
      </rPr>
      <t>ST,Elec,y</t>
    </r>
  </si>
  <si>
    <t xml:space="preserve">Project emissions   for Electricity Consumption from the Power Grid in the Compression Process CO2 to be stored in underground geological rock layers in y year in year y </t>
  </si>
  <si>
    <r>
      <t>PE</t>
    </r>
    <r>
      <rPr>
        <vertAlign val="subscript"/>
        <sz val="11"/>
        <color rgb="FF000000"/>
        <rFont val="Arial"/>
        <family val="2"/>
      </rPr>
      <t>ST,Fugtive,y</t>
    </r>
  </si>
  <si>
    <r>
      <t xml:space="preserve"> Project emissions from Project Implementation for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Leaks at Compression Boreholes in year y </t>
    </r>
  </si>
  <si>
    <r>
      <t>PE</t>
    </r>
    <r>
      <rPr>
        <vertAlign val="subscript"/>
        <sz val="11"/>
        <color rgb="FF000000"/>
        <rFont val="Arial"/>
        <family val="2"/>
      </rPr>
      <t>ST,EOR,y</t>
    </r>
  </si>
  <si>
    <r>
      <t>Project emissions  from project implementation for CO</t>
    </r>
    <r>
      <rPr>
        <vertAlign val="subscript"/>
        <sz val="11"/>
        <color rgb="FF000000"/>
        <rFont val="Arial"/>
        <family val="2"/>
      </rPr>
      <t>2</t>
    </r>
    <r>
      <rPr>
        <sz val="11"/>
        <color indexed="8"/>
        <rFont val="Arial"/>
        <family val="2"/>
      </rPr>
      <t xml:space="preserve">  flow used for EOR to basement storage outside the project scope in year y </t>
    </r>
  </si>
  <si>
    <r>
      <t>PE</t>
    </r>
    <r>
      <rPr>
        <vertAlign val="subscript"/>
        <sz val="11"/>
        <color rgb="FF000000"/>
        <rFont val="Arial"/>
        <family val="2"/>
      </rPr>
      <t>ST,Leak,y</t>
    </r>
  </si>
  <si>
    <t xml:space="preserve">Project emissions   from project implementation for CO2  leakage from storage sites under project activities to the atmosphere in year y </t>
  </si>
  <si>
    <r>
      <t>EC</t>
    </r>
    <r>
      <rPr>
        <vertAlign val="subscript"/>
        <sz val="11"/>
        <color rgb="FF000000"/>
        <rFont val="Arial"/>
        <family val="2"/>
      </rPr>
      <t>ST,PJ,y</t>
    </r>
  </si>
  <si>
    <r>
      <t>Electricity consumption in the compression process CO</t>
    </r>
    <r>
      <rPr>
        <vertAlign val="subscript"/>
        <sz val="11"/>
        <color rgb="FF000000"/>
        <rFont val="Arial"/>
        <family val="2"/>
      </rPr>
      <t>2</t>
    </r>
    <r>
      <rPr>
        <sz val="11"/>
        <color indexed="8"/>
        <rFont val="Arial"/>
        <family val="2"/>
      </rPr>
      <t xml:space="preserve"> to be stored in underground geological rock layers in year y </t>
    </r>
  </si>
  <si>
    <r>
      <t>FC</t>
    </r>
    <r>
      <rPr>
        <vertAlign val="subscript"/>
        <sz val="11"/>
        <color rgb="FF000000"/>
        <rFont val="Arial"/>
        <family val="2"/>
      </rPr>
      <t>ST,IPS,y</t>
    </r>
  </si>
  <si>
    <t xml:space="preserve">Consumption of fossil fuels for electricity generation in the purchased portion in year y </t>
  </si>
  <si>
    <t xml:space="preserve">Electricity consumption in the compression process CO2 to be stored in underground geological rock layers in year y </t>
  </si>
  <si>
    <r>
      <t>PE</t>
    </r>
    <r>
      <rPr>
        <vertAlign val="subscript"/>
        <sz val="11"/>
        <color rgb="FF000000"/>
        <rFont val="Arial"/>
        <family val="2"/>
      </rPr>
      <t>ST,Fugitive,y</t>
    </r>
  </si>
  <si>
    <r>
      <t>PE</t>
    </r>
    <r>
      <rPr>
        <vertAlign val="subscript"/>
        <sz val="11"/>
        <color rgb="FF000000"/>
        <rFont val="Arial"/>
        <family val="2"/>
      </rPr>
      <t>ST,Fugitive,Equip,y</t>
    </r>
  </si>
  <si>
    <r>
      <t>PE</t>
    </r>
    <r>
      <rPr>
        <vertAlign val="subscript"/>
        <sz val="11"/>
        <color rgb="FF000000"/>
        <rFont val="Arial"/>
        <family val="2"/>
      </rPr>
      <t>ST,Fugitive,EOR,y</t>
    </r>
  </si>
  <si>
    <r>
      <t>EF</t>
    </r>
    <r>
      <rPr>
        <vertAlign val="subscript"/>
        <sz val="11"/>
        <color rgb="FF000000"/>
        <rFont val="Arial"/>
        <family val="2"/>
      </rPr>
      <t>Well,j</t>
    </r>
  </si>
  <si>
    <t xml:space="preserve">Emission factor for compression borehole leakage at j </t>
  </si>
  <si>
    <r>
      <t>m</t>
    </r>
    <r>
      <rPr>
        <vertAlign val="superscript"/>
        <sz val="11"/>
        <color rgb="FF000000"/>
        <rFont val="Arial"/>
        <family val="2"/>
      </rPr>
      <t>3</t>
    </r>
    <r>
      <rPr>
        <sz val="11"/>
        <color indexed="8"/>
        <rFont val="Arial"/>
        <family val="2"/>
      </rPr>
      <t>/hour</t>
    </r>
  </si>
  <si>
    <r>
      <t>h</t>
    </r>
    <r>
      <rPr>
        <vertAlign val="subscript"/>
        <sz val="11"/>
        <color rgb="FF000000"/>
        <rFont val="Arial"/>
        <family val="2"/>
      </rPr>
      <t>Well,j</t>
    </r>
  </si>
  <si>
    <t>hour</t>
  </si>
  <si>
    <t xml:space="preserve">Total time spent running CO2 compression equipment  into a borehole for compression at j in year y </t>
  </si>
  <si>
    <r>
      <t>%V/V</t>
    </r>
    <r>
      <rPr>
        <vertAlign val="subscript"/>
        <sz val="11"/>
        <color rgb="FF000000"/>
        <rFont val="Arial"/>
        <family val="2"/>
      </rPr>
      <t>CO2,INJ,y</t>
    </r>
  </si>
  <si>
    <r>
      <rPr>
        <sz val="11"/>
        <color indexed="8"/>
        <rFont val="Tahoma"/>
        <family val="2"/>
      </rPr>
      <t>р</t>
    </r>
    <r>
      <rPr>
        <vertAlign val="subscript"/>
        <sz val="11"/>
        <color rgb="FF000000"/>
        <rFont val="Arial"/>
        <family val="2"/>
      </rPr>
      <t>CO2</t>
    </r>
  </si>
  <si>
    <r>
      <t>Gas Density CO</t>
    </r>
    <r>
      <rPr>
        <vertAlign val="subscript"/>
        <sz val="11"/>
        <color rgb="FF000000"/>
        <rFont val="Arial"/>
        <family val="2"/>
      </rPr>
      <t>2</t>
    </r>
    <r>
      <rPr>
        <sz val="11"/>
        <color indexed="8"/>
        <rFont val="Arial"/>
        <family val="2"/>
      </rPr>
      <t xml:space="preserve"> at standard conditions</t>
    </r>
  </si>
  <si>
    <t>Drill hole for compression at J</t>
  </si>
  <si>
    <r>
      <t>Project emissions from project implementation for leakage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from crude oil or gas produced from the storage well. In case of EOR in year y </t>
    </r>
  </si>
  <si>
    <r>
      <t>V</t>
    </r>
    <r>
      <rPr>
        <vertAlign val="subscript"/>
        <sz val="11"/>
        <color rgb="FF000000"/>
        <rFont val="Arial"/>
        <family val="2"/>
      </rPr>
      <t>Gas,y</t>
    </r>
  </si>
  <si>
    <t>Volume of gas produced from EOR  and sold to customers in year y</t>
  </si>
  <si>
    <r>
      <t>Proportion of CO</t>
    </r>
    <r>
      <rPr>
        <vertAlign val="subscript"/>
        <sz val="11"/>
        <color rgb="FF000000"/>
        <rFont val="Arial"/>
        <family val="2"/>
      </rPr>
      <t>2</t>
    </r>
    <r>
      <rPr>
        <sz val="11"/>
        <color indexed="8"/>
        <rFont val="Arial"/>
        <family val="2"/>
      </rPr>
      <t xml:space="preserve"> volume to volume of gas produced by EOR and sold to customers (measured at standard conditions) In year y (value between 0 – 1)</t>
    </r>
  </si>
  <si>
    <r>
      <t>%V/V</t>
    </r>
    <r>
      <rPr>
        <vertAlign val="subscript"/>
        <sz val="11"/>
        <color rgb="FF000000"/>
        <rFont val="Arial"/>
        <family val="2"/>
      </rPr>
      <t>CO2,Gas,y</t>
    </r>
  </si>
  <si>
    <r>
      <t>%V/V</t>
    </r>
    <r>
      <rPr>
        <vertAlign val="subscript"/>
        <sz val="11"/>
        <color rgb="FF000000"/>
        <rFont val="Arial"/>
        <family val="2"/>
      </rPr>
      <t>CH4,Gas,y</t>
    </r>
  </si>
  <si>
    <r>
      <t>Proportion of CH</t>
    </r>
    <r>
      <rPr>
        <vertAlign val="subscript"/>
        <sz val="11"/>
        <color rgb="FF000000"/>
        <rFont val="Arial"/>
        <family val="2"/>
      </rPr>
      <t>4</t>
    </r>
    <r>
      <rPr>
        <sz val="11"/>
        <color indexed="8"/>
        <rFont val="Arial"/>
        <family val="2"/>
      </rPr>
      <t xml:space="preserve"> by volume to volume of gas produced by EOR and sold to customers (measured at standard conditions) In year y (value between 0 – 1)</t>
    </r>
  </si>
  <si>
    <r>
      <rPr>
        <sz val="11"/>
        <color indexed="8"/>
        <rFont val="Tahoma"/>
        <family val="2"/>
      </rPr>
      <t>р</t>
    </r>
    <r>
      <rPr>
        <vertAlign val="subscript"/>
        <sz val="11"/>
        <color rgb="FF000000"/>
        <rFont val="Arial"/>
        <family val="2"/>
      </rPr>
      <t>CH4</t>
    </r>
  </si>
  <si>
    <r>
      <t>Gas Density CH</t>
    </r>
    <r>
      <rPr>
        <vertAlign val="subscript"/>
        <sz val="11"/>
        <color rgb="FF000000"/>
        <rFont val="Arial"/>
        <family val="2"/>
      </rPr>
      <t>4</t>
    </r>
    <r>
      <rPr>
        <sz val="11"/>
        <color indexed="8"/>
        <rFont val="Arial"/>
        <family val="2"/>
      </rPr>
      <t xml:space="preserve"> at standard conditions</t>
    </r>
  </si>
  <si>
    <r>
      <t>tCH</t>
    </r>
    <r>
      <rPr>
        <vertAlign val="subscript"/>
        <sz val="11"/>
        <color rgb="FF000000"/>
        <rFont val="Arial"/>
        <family val="2"/>
      </rPr>
      <t>4</t>
    </r>
    <r>
      <rPr>
        <sz val="11"/>
        <color indexed="8"/>
        <rFont val="Arial"/>
        <family val="2"/>
      </rPr>
      <t>/m</t>
    </r>
    <r>
      <rPr>
        <vertAlign val="superscript"/>
        <sz val="11"/>
        <color rgb="FF000000"/>
        <rFont val="Arial"/>
        <family val="2"/>
      </rPr>
      <t>3</t>
    </r>
  </si>
  <si>
    <r>
      <t>GWP</t>
    </r>
    <r>
      <rPr>
        <vertAlign val="subscript"/>
        <sz val="11"/>
        <color rgb="FF000000"/>
        <rFont val="Arial"/>
        <family val="2"/>
      </rPr>
      <t>CH4</t>
    </r>
  </si>
  <si>
    <t xml:space="preserve">Methane Warming Potential </t>
  </si>
  <si>
    <r>
      <t>tCO</t>
    </r>
    <r>
      <rPr>
        <vertAlign val="subscript"/>
        <sz val="11"/>
        <color rgb="FF000000"/>
        <rFont val="Arial"/>
        <family val="2"/>
      </rPr>
      <t>2</t>
    </r>
    <r>
      <rPr>
        <sz val="11"/>
        <color indexed="8"/>
        <rFont val="Arial"/>
        <family val="2"/>
      </rPr>
      <t>/tCH</t>
    </r>
    <r>
      <rPr>
        <vertAlign val="subscript"/>
        <sz val="11"/>
        <color rgb="FF000000"/>
        <rFont val="Arial"/>
        <family val="2"/>
      </rPr>
      <t>4</t>
    </r>
  </si>
  <si>
    <t>Amount of water generated during the production of crude oil or gas from EOR and sold to customers in year y</t>
  </si>
  <si>
    <r>
      <t>m</t>
    </r>
    <r>
      <rPr>
        <vertAlign val="subscript"/>
        <sz val="11"/>
        <color rgb="FF000000"/>
        <rFont val="Arial"/>
        <family val="2"/>
      </rPr>
      <t>Water,y</t>
    </r>
  </si>
  <si>
    <r>
      <t>%W/W</t>
    </r>
    <r>
      <rPr>
        <vertAlign val="subscript"/>
        <sz val="11"/>
        <color rgb="FF000000"/>
        <rFont val="Arial"/>
        <family val="2"/>
      </rPr>
      <t>CO2,Water,y</t>
    </r>
  </si>
  <si>
    <r>
      <t>Proportional to the weight of CO</t>
    </r>
    <r>
      <rPr>
        <vertAlign val="subscript"/>
        <sz val="11"/>
        <color rgb="FF000000"/>
        <rFont val="Arial"/>
        <family val="2"/>
      </rPr>
      <t>2</t>
    </r>
    <r>
      <rPr>
        <sz val="11"/>
        <color indexed="8"/>
        <rFont val="Arial"/>
        <family val="2"/>
      </rPr>
      <t xml:space="preserve"> to the weight of water generated during EOR in year y (between 0 – 1)</t>
    </r>
  </si>
  <si>
    <r>
      <t>%W/W</t>
    </r>
    <r>
      <rPr>
        <vertAlign val="subscript"/>
        <sz val="11"/>
        <color rgb="FF000000"/>
        <rFont val="Arial"/>
        <family val="2"/>
      </rPr>
      <t>CH4,Water,y</t>
    </r>
  </si>
  <si>
    <r>
      <t>Proportional to the weight of CH</t>
    </r>
    <r>
      <rPr>
        <vertAlign val="subscript"/>
        <sz val="11"/>
        <color rgb="FF000000"/>
        <rFont val="Arial"/>
        <family val="2"/>
      </rPr>
      <t>4</t>
    </r>
    <r>
      <rPr>
        <sz val="11"/>
        <color indexed="8"/>
        <rFont val="Arial"/>
        <family val="2"/>
      </rPr>
      <t xml:space="preserve"> to the weight of water generated during EOR in year y (values between 0 – 1)</t>
    </r>
  </si>
  <si>
    <r>
      <t>m</t>
    </r>
    <r>
      <rPr>
        <vertAlign val="subscript"/>
        <sz val="11"/>
        <color rgb="FF000000"/>
        <rFont val="Arial"/>
        <family val="2"/>
      </rPr>
      <t>Oil,y</t>
    </r>
  </si>
  <si>
    <t>Crude oil produced from EOR  and sold to customers 
in year y</t>
  </si>
  <si>
    <r>
      <t>%W/W</t>
    </r>
    <r>
      <rPr>
        <vertAlign val="subscript"/>
        <sz val="11"/>
        <color rgb="FF000000"/>
        <rFont val="Arial"/>
        <family val="2"/>
      </rPr>
      <t>CO2,Oil,y</t>
    </r>
  </si>
  <si>
    <r>
      <t>%W/W</t>
    </r>
    <r>
      <rPr>
        <vertAlign val="subscript"/>
        <sz val="11"/>
        <color rgb="FF000000"/>
        <rFont val="Arial"/>
        <family val="2"/>
      </rPr>
      <t>CH4,Oil,y</t>
    </r>
  </si>
  <si>
    <r>
      <t>Ratio by weight of CO</t>
    </r>
    <r>
      <rPr>
        <vertAlign val="subscript"/>
        <sz val="11"/>
        <color rgb="FF000000"/>
        <rFont val="Arial"/>
        <family val="2"/>
      </rPr>
      <t>2</t>
    </r>
    <r>
      <rPr>
        <sz val="11"/>
        <color indexed="8"/>
        <rFont val="Arial"/>
        <family val="2"/>
      </rPr>
      <t xml:space="preserve"> to weight of crude oil produced from EOR in year y (value between 0 – 1)</t>
    </r>
  </si>
  <si>
    <r>
      <t>Proportional to the weight of CH</t>
    </r>
    <r>
      <rPr>
        <vertAlign val="subscript"/>
        <sz val="11"/>
        <color rgb="FF000000"/>
        <rFont val="Arial"/>
        <family val="2"/>
      </rPr>
      <t>4</t>
    </r>
    <r>
      <rPr>
        <sz val="11"/>
        <color indexed="8"/>
        <rFont val="Arial"/>
        <family val="2"/>
      </rPr>
      <t xml:space="preserve"> to the weight of crude oil produced from EOR in year y (between 0 – 1)</t>
    </r>
  </si>
  <si>
    <t xml:space="preserve">Project emissions  from project implementation for the flow of CO2 Used to make EOR to a storage site in the basement outside the project boundary. in year y </t>
  </si>
  <si>
    <t>The volume of CO2 used for EOR and flows to a storage facility in the basement outside the project boundary at standard conditions in year y</t>
  </si>
  <si>
    <r>
      <t>V</t>
    </r>
    <r>
      <rPr>
        <vertAlign val="subscript"/>
        <sz val="11"/>
        <color rgb="FF000000"/>
        <rFont val="Arial"/>
        <family val="2"/>
      </rPr>
      <t>CO2,EOR,y</t>
    </r>
  </si>
  <si>
    <r>
      <t>m</t>
    </r>
    <r>
      <rPr>
        <vertAlign val="subscript"/>
        <sz val="11"/>
        <color rgb="FF000000"/>
        <rFont val="Arial"/>
        <family val="2"/>
      </rPr>
      <t>CO2,INJ,y</t>
    </r>
  </si>
  <si>
    <r>
      <t>The amount of CO</t>
    </r>
    <r>
      <rPr>
        <vertAlign val="subscript"/>
        <sz val="11"/>
        <color rgb="FF000000"/>
        <rFont val="Arial"/>
        <family val="2"/>
      </rPr>
      <t>2</t>
    </r>
    <r>
      <rPr>
        <sz val="11"/>
        <color indexed="8"/>
        <rFont val="Arial"/>
        <family val="2"/>
      </rPr>
      <t xml:space="preserve"> leaked from the reservoir during compression. CO</t>
    </r>
    <r>
      <rPr>
        <vertAlign val="subscript"/>
        <sz val="11"/>
        <color rgb="FF000000"/>
        <rFont val="Arial"/>
        <family val="2"/>
      </rPr>
      <t>2</t>
    </r>
    <r>
      <rPr>
        <sz val="11"/>
        <color indexed="8"/>
        <rFont val="Arial"/>
        <family val="2"/>
      </rPr>
      <t xml:space="preserve"> to be stored in underground geological rock layers at standard conditions in year y</t>
    </r>
  </si>
  <si>
    <r>
      <t>tCO</t>
    </r>
    <r>
      <rPr>
        <vertAlign val="subscript"/>
        <sz val="11"/>
        <color rgb="FF000000"/>
        <rFont val="Arial"/>
        <family val="2"/>
      </rPr>
      <t>2</t>
    </r>
    <r>
      <rPr>
        <sz val="11"/>
        <color indexed="8"/>
        <rFont val="Arial"/>
        <family val="2"/>
      </rPr>
      <t>/year</t>
    </r>
  </si>
  <si>
    <t>The amount of CO2 leaked from the storage source after CO2 compression  has been completed at standard conditions in year y</t>
  </si>
  <si>
    <r>
      <t>PE</t>
    </r>
    <r>
      <rPr>
        <vertAlign val="subscript"/>
        <sz val="11"/>
        <color rgb="FF000000"/>
        <rFont val="Arial"/>
        <family val="2"/>
      </rPr>
      <t>CP,FF,y</t>
    </r>
  </si>
  <si>
    <r>
      <t>Project emissions  from project implementation for burning fossil fuels in the capture and separation process CO</t>
    </r>
    <r>
      <rPr>
        <vertAlign val="subscript"/>
        <sz val="11"/>
        <color rgb="FF000000"/>
        <rFont val="Arial"/>
        <family val="2"/>
      </rPr>
      <t>2</t>
    </r>
    <r>
      <rPr>
        <sz val="11"/>
        <color indexed="8"/>
        <rFont val="Arial"/>
        <family val="2"/>
      </rPr>
      <t xml:space="preserve"> emissions in year y </t>
    </r>
  </si>
  <si>
    <r>
      <t>Project emissions rom project implementation in the process of capturing and sequestering CO</t>
    </r>
    <r>
      <rPr>
        <vertAlign val="subscript"/>
        <sz val="11"/>
        <color rgb="FF000000"/>
        <rFont val="Arial"/>
        <family val="2"/>
      </rPr>
      <t>2</t>
    </r>
    <r>
      <rPr>
        <sz val="11"/>
        <color indexed="8"/>
        <rFont val="Arial"/>
        <family val="2"/>
      </rPr>
      <t xml:space="preserve"> in year y </t>
    </r>
  </si>
  <si>
    <r>
      <t>Project emissions from project implementation in the process of capturing and sequestering CO</t>
    </r>
    <r>
      <rPr>
        <vertAlign val="subscript"/>
        <sz val="11"/>
        <color rgb="FF000000"/>
        <rFont val="Arial"/>
        <family val="2"/>
      </rPr>
      <t>2</t>
    </r>
    <r>
      <rPr>
        <sz val="11"/>
        <color indexed="8"/>
        <rFont val="Arial"/>
        <family val="2"/>
      </rPr>
      <t xml:space="preserve"> in year y </t>
    </r>
  </si>
  <si>
    <r>
      <t>V</t>
    </r>
    <r>
      <rPr>
        <vertAlign val="subscript"/>
        <sz val="11"/>
        <rFont val="Tahoma"/>
        <family val="2"/>
      </rPr>
      <t>Gas,INJ,y</t>
    </r>
  </si>
  <si>
    <t xml:space="preserve">Volume of gas at the point of compression into storage (measured at standard conditions) in year y </t>
  </si>
  <si>
    <t>m3/year</t>
  </si>
  <si>
    <t>Flow meter</t>
  </si>
  <si>
    <t>Continuous measurement of gas volume. Together with gas pressure and temperature measurements to calculate the volume at standard conditions. The flow meter must be approved by the relevant authorities.</t>
  </si>
  <si>
    <r>
      <t>%V/V</t>
    </r>
    <r>
      <rPr>
        <vertAlign val="subscript"/>
        <sz val="11"/>
        <rFont val="Arial"/>
        <family val="2"/>
      </rPr>
      <t>CO2,INJ,y</t>
    </r>
  </si>
  <si>
    <t>Proportion of CO2 to gas volume at the point of compression into storage (measured at standard conditions) in year y (value between 0 – 1)</t>
  </si>
  <si>
    <t>Option C</t>
  </si>
  <si>
    <t>Gas Chromatography</t>
  </si>
  <si>
    <t>Continuous volume analysis along with gas pressure and temperature measurements to calculate the proportions at standard conditions. Gas Chromatography must be approved by the relevant authorities.</t>
  </si>
  <si>
    <r>
      <t>Electricity consumption in the process of capturing and separating CO</t>
    </r>
    <r>
      <rPr>
        <vertAlign val="subscript"/>
        <sz val="11"/>
        <color rgb="FF000000"/>
        <rFont val="Arial"/>
        <family val="2"/>
      </rPr>
      <t>2</t>
    </r>
    <r>
      <rPr>
        <sz val="11"/>
        <color indexed="8"/>
        <rFont val="Arial"/>
        <family val="2"/>
      </rPr>
      <t xml:space="preserve"> from gas in year y </t>
    </r>
  </si>
  <si>
    <r>
      <t>EC</t>
    </r>
    <r>
      <rPr>
        <vertAlign val="subscript"/>
        <sz val="11"/>
        <rFont val="Arial"/>
        <family val="2"/>
      </rPr>
      <t>CP,PJ,y</t>
    </r>
  </si>
  <si>
    <t>Measuring instruments or reporting of electricity purchases.</t>
  </si>
  <si>
    <t>Measure the amount of electricity used in the relevant process using a measuring instrument such as a kWh meter, etc., or record it from a monthly electricity purchase document such as a receipt, etc
.</t>
  </si>
  <si>
    <r>
      <t>EC</t>
    </r>
    <r>
      <rPr>
        <vertAlign val="subscript"/>
        <sz val="11"/>
        <rFont val="Arial"/>
        <family val="2"/>
      </rPr>
      <t>TR,PJ,y</t>
    </r>
  </si>
  <si>
    <r>
      <t>EC</t>
    </r>
    <r>
      <rPr>
        <vertAlign val="subscript"/>
        <sz val="11"/>
        <rFont val="Arial"/>
        <family val="2"/>
      </rPr>
      <t>ST,PJ,y</t>
    </r>
  </si>
  <si>
    <t>TDLj,y</t>
  </si>
  <si>
    <t>Option  A Or Option B</t>
  </si>
  <si>
    <t>Option 1 Measurement Report In the case of information on the amount of electricity released from the producer and the amount of electricity received by the consumer
Option 2 uses a Default Value of 0.03 (3%).</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</si>
  <si>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</si>
  <si>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</si>
  <si>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r>
      <t>TFC</t>
    </r>
    <r>
      <rPr>
        <vertAlign val="subscript"/>
        <sz val="11"/>
        <rFont val="Arial"/>
        <family val="2"/>
      </rPr>
      <t>IPS,y</t>
    </r>
  </si>
  <si>
    <t>Measurement Report and Record List of Power Plant</t>
  </si>
  <si>
    <t>Option  B Or Option C</t>
  </si>
  <si>
    <t>Measure the mass or volume of fuel using a power plant's measuring instrument.</t>
  </si>
  <si>
    <t>(7)</t>
  </si>
  <si>
    <r>
      <t>HG</t>
    </r>
    <r>
      <rPr>
        <vertAlign val="subscript"/>
        <sz val="11"/>
        <rFont val="Arial"/>
        <family val="2"/>
      </rPr>
      <t>IPS,y</t>
    </r>
  </si>
  <si>
    <t>Measure the amount and pressure of steam using a power plant's measuring instrument.</t>
  </si>
  <si>
    <t>(8)</t>
  </si>
  <si>
    <r>
      <t>EG</t>
    </r>
    <r>
      <rPr>
        <vertAlign val="subscript"/>
        <sz val="11"/>
        <rFont val="Arial"/>
        <family val="2"/>
      </rPr>
      <t>IPS,y</t>
    </r>
  </si>
  <si>
    <t>Measure the amount of electricity using the power plant's measuring instruments.</t>
  </si>
  <si>
    <r>
      <t>η</t>
    </r>
    <r>
      <rPr>
        <vertAlign val="subscript"/>
        <sz val="11"/>
        <rFont val="Arial"/>
        <family val="2"/>
      </rPr>
      <t>IPS,y</t>
    </r>
  </si>
  <si>
    <t>Energy Balance Monitoring and   Reporting Report of Power Plants</t>
  </si>
  <si>
    <t>Measured using the power plant 's measuring instruments. consist
•	Electricity Volume
•	Volume and pressure of steam
•	Volume and temperature of exhaust from the chimney
•	mass or volume of fossil fuels used;</t>
  </si>
  <si>
    <t>(9)</t>
  </si>
  <si>
    <t>(10)</t>
  </si>
  <si>
    <r>
      <t>HC</t>
    </r>
    <r>
      <rPr>
        <vertAlign val="subscript"/>
        <sz val="11"/>
        <rFont val="Arial"/>
        <family val="2"/>
      </rPr>
      <t>CP,PJ,y</t>
    </r>
  </si>
  <si>
    <t xml:space="preserve">Amount of heat used in the process of capturing and separating CO2 from the gas in year y </t>
  </si>
  <si>
    <t>Measurement Reports and Logs</t>
  </si>
  <si>
    <t>Measure the amount and pressure of steam used in the process of capturing and separating CO2 from the gas using a measuring instrument and calculate the calorific value or record it from the monthly steam purchase document such as a receipt, etc.</t>
  </si>
  <si>
    <t>(11)</t>
  </si>
  <si>
    <r>
      <t>h</t>
    </r>
    <r>
      <rPr>
        <vertAlign val="subscript"/>
        <sz val="11"/>
        <rFont val="Arial"/>
        <family val="2"/>
      </rPr>
      <t>Well,j</t>
    </r>
  </si>
  <si>
    <t>Recording Reports</t>
  </si>
  <si>
    <r>
      <t>Check directly from the uptime or estimate from the downtime log of the CO</t>
    </r>
    <r>
      <rPr>
        <vertAlign val="subscript"/>
        <sz val="11"/>
        <rFont val="Arial"/>
        <family val="2"/>
      </rPr>
      <t>2</t>
    </r>
    <r>
      <rPr>
        <sz val="11"/>
        <rFont val="Arial"/>
        <family val="2"/>
      </rPr>
      <t xml:space="preserve">  compression equipment machine into the borehole.</t>
    </r>
  </si>
  <si>
    <t>(12)</t>
  </si>
  <si>
    <r>
      <t>V</t>
    </r>
    <r>
      <rPr>
        <vertAlign val="subscript"/>
        <sz val="11"/>
        <rFont val="Arial"/>
        <family val="2"/>
      </rPr>
      <t>Gas,y</t>
    </r>
  </si>
  <si>
    <t>Continuous measurement of gas volume. Together with gas pressure and temperature measurements to calculate the volume at standard conditions. The flow meter must comply with the relevant industry standards (if applicable) and must be calibrated to the manufacturer's specifications.</t>
  </si>
  <si>
    <t>(13)</t>
  </si>
  <si>
    <r>
      <t>m</t>
    </r>
    <r>
      <rPr>
        <vertAlign val="subscript"/>
        <sz val="11"/>
        <rFont val="Arial"/>
        <family val="2"/>
      </rPr>
      <t>Water,y</t>
    </r>
  </si>
  <si>
    <t>The flow meter must comply with the relevant industry standards (if applicable) and must be calibrated to the manufacturer's specifications.</t>
  </si>
  <si>
    <t>ton/year</t>
  </si>
  <si>
    <t>(14)</t>
  </si>
  <si>
    <t>(15)</t>
  </si>
  <si>
    <r>
      <t>m</t>
    </r>
    <r>
      <rPr>
        <vertAlign val="subscript"/>
        <sz val="11"/>
        <rFont val="Arial"/>
        <family val="2"/>
      </rPr>
      <t>Oil,y</t>
    </r>
  </si>
  <si>
    <t>(16)</t>
  </si>
  <si>
    <r>
      <t>%V/V</t>
    </r>
    <r>
      <rPr>
        <vertAlign val="subscript"/>
        <sz val="11"/>
        <rFont val="Arial"/>
        <family val="2"/>
      </rPr>
      <t>CO2,Gas,y</t>
    </r>
  </si>
  <si>
    <t>Conducting analysis of the composition in the laboratory</t>
  </si>
  <si>
    <t>Measurement Report</t>
  </si>
  <si>
    <r>
      <t>%V/V</t>
    </r>
    <r>
      <rPr>
        <vertAlign val="subscript"/>
        <sz val="11"/>
        <rFont val="Arial"/>
        <family val="2"/>
      </rPr>
      <t>CH4,Gas,y</t>
    </r>
  </si>
  <si>
    <t>(17)</t>
  </si>
  <si>
    <r>
      <t>%W/W</t>
    </r>
    <r>
      <rPr>
        <vertAlign val="subscript"/>
        <sz val="11"/>
        <rFont val="Arial"/>
        <family val="2"/>
      </rPr>
      <t>CO2,Water,y</t>
    </r>
  </si>
  <si>
    <t>Proportional to the weight of CO2 to the weight of water generated during EOR in year y (between 0 – 1)</t>
  </si>
  <si>
    <t>(18)</t>
  </si>
  <si>
    <r>
      <t>%W/W</t>
    </r>
    <r>
      <rPr>
        <vertAlign val="subscript"/>
        <sz val="11"/>
        <rFont val="Arial"/>
        <family val="2"/>
      </rPr>
      <t>CH4,Water,y</t>
    </r>
  </si>
  <si>
    <t>Proportional to the weight of CH4 to the weight of water generated during EOR in year y (values between 0 – 1)</t>
  </si>
  <si>
    <t>(19)</t>
  </si>
  <si>
    <t>(20)</t>
  </si>
  <si>
    <r>
      <t>%W/W</t>
    </r>
    <r>
      <rPr>
        <vertAlign val="subscript"/>
        <sz val="11"/>
        <rFont val="Arial"/>
        <family val="2"/>
      </rPr>
      <t>CO2,Oil,y</t>
    </r>
  </si>
  <si>
    <t>Ratio by weight of CO2 to weight of crude oil produced from EOR in year y (value between 0 – 1)</t>
  </si>
  <si>
    <r>
      <t>%W/W</t>
    </r>
    <r>
      <rPr>
        <vertAlign val="subscript"/>
        <sz val="11"/>
        <rFont val="Arial"/>
        <family val="2"/>
      </rPr>
      <t>CH4,Oil,y</t>
    </r>
  </si>
  <si>
    <t>Proportional to the weight of CH4 to the weight of crude oil produced from EOR in year y (between 0 – 1)</t>
  </si>
  <si>
    <t>(21)</t>
  </si>
  <si>
    <r>
      <t>GWP</t>
    </r>
    <r>
      <rPr>
        <vertAlign val="subscript"/>
        <sz val="11"/>
        <rFont val="Arial"/>
        <family val="2"/>
      </rPr>
      <t>CH4</t>
    </r>
  </si>
  <si>
    <t>Using data from the Climate Change Assessment Report.  The IPCC Assessment Report prepared by the Intergovernmental Panel on Climate Change (IPCC) published by the OECD.</t>
  </si>
  <si>
    <r>
      <rPr>
        <b/>
        <u/>
        <sz val="11"/>
        <rFont val="Arial"/>
        <family val="2"/>
      </rPr>
      <t>For the preparation of project proposal documents.</t>
    </r>
    <r>
      <rPr>
        <sz val="11"/>
        <rFont val="Arial"/>
        <family val="2"/>
      </rPr>
      <t xml:space="preserve">
Use  the latest GWPCH4  value as announced by the OA.
</t>
    </r>
    <r>
      <rPr>
        <b/>
        <u/>
        <sz val="11"/>
        <rFont val="Arial"/>
        <family val="2"/>
      </rPr>
      <t>For follow-up on greenhouse gas emission reduction.</t>
    </r>
    <r>
      <rPr>
        <sz val="11"/>
        <rFont val="Arial"/>
        <family val="2"/>
      </rPr>
      <t xml:space="preserve">
The GWPCH4 value is used according to the OA for estimating the amount of greenhouse gases according to the credit period. (Crediting period) that seeks to certify the amount of greenhouse gases.</t>
    </r>
  </si>
  <si>
    <t>(22)</t>
  </si>
  <si>
    <r>
      <t>V</t>
    </r>
    <r>
      <rPr>
        <vertAlign val="subscript"/>
        <sz val="11"/>
        <rFont val="Arial"/>
        <family val="2"/>
      </rPr>
      <t>CO2,EOR,y</t>
    </r>
  </si>
  <si>
    <t>Calculation results with mathematical models</t>
  </si>
  <si>
    <r>
      <t>Using a mathematical model of the reservoir in combination with data from
	CO</t>
    </r>
    <r>
      <rPr>
        <vertAlign val="subscript"/>
        <sz val="11"/>
        <rFont val="Arial"/>
        <family val="2"/>
      </rPr>
      <t>2</t>
    </r>
    <r>
      <rPr>
        <sz val="11"/>
        <rFont val="Arial"/>
        <family val="2"/>
      </rPr>
      <t xml:space="preserve"> pressure  in the reservoir
	Well logging
	Geophysical data using seismic survey</t>
    </r>
  </si>
  <si>
    <r>
      <t>Follow up until no CO</t>
    </r>
    <r>
      <rPr>
        <vertAlign val="subscript"/>
        <sz val="11"/>
        <rFont val="Arial"/>
        <family val="2"/>
      </rPr>
      <t>2</t>
    </r>
    <r>
      <rPr>
        <sz val="11"/>
        <rFont val="Arial"/>
        <family val="2"/>
      </rPr>
      <t xml:space="preserve">  leakage is found to be found in a basement storage site outside the project boundary.</t>
    </r>
  </si>
  <si>
    <t>(23)</t>
  </si>
  <si>
    <r>
      <t>m</t>
    </r>
    <r>
      <rPr>
        <vertAlign val="subscript"/>
        <sz val="11"/>
        <rFont val="Arial"/>
        <family val="2"/>
      </rPr>
      <t>CO2,INJ,y</t>
    </r>
  </si>
  <si>
    <t>The amount of CO2 leaked from the reservoir during compression. CO2 to be stored in underground geological rock layers at standard conditions in year y</t>
  </si>
  <si>
    <r>
      <t>tCO</t>
    </r>
    <r>
      <rPr>
        <vertAlign val="subscript"/>
        <sz val="11"/>
        <rFont val="Arial"/>
        <family val="2"/>
      </rPr>
      <t>2</t>
    </r>
    <r>
      <rPr>
        <sz val="11"/>
        <rFont val="Arial"/>
        <family val="2"/>
      </rPr>
      <t>/year</t>
    </r>
  </si>
  <si>
    <t>(24)</t>
  </si>
  <si>
    <r>
      <t>m</t>
    </r>
    <r>
      <rPr>
        <vertAlign val="subscript"/>
        <sz val="11"/>
        <color rgb="FF000000"/>
        <rFont val="Tahoma"/>
        <family val="2"/>
      </rPr>
      <t>CO2,Post-INJ,y</t>
    </r>
  </si>
  <si>
    <r>
      <t>m</t>
    </r>
    <r>
      <rPr>
        <vertAlign val="subscript"/>
        <sz val="11"/>
        <rFont val="Arial"/>
        <family val="2"/>
      </rPr>
      <t>CO2,Post-INJ,y</t>
    </r>
  </si>
  <si>
    <r>
      <t>V</t>
    </r>
    <r>
      <rPr>
        <b/>
        <vertAlign val="subscript"/>
        <sz val="11"/>
        <color theme="0"/>
        <rFont val="Arial"/>
        <family val="2"/>
      </rPr>
      <t>Gas,INJ,y</t>
    </r>
  </si>
  <si>
    <r>
      <t>m</t>
    </r>
    <r>
      <rPr>
        <b/>
        <vertAlign val="superscript"/>
        <sz val="11"/>
        <color rgb="FFFFFFFF"/>
        <rFont val="Arial"/>
        <family val="2"/>
      </rPr>
      <t>3</t>
    </r>
    <r>
      <rPr>
        <b/>
        <sz val="11"/>
        <color indexed="9"/>
        <rFont val="Arial"/>
        <family val="2"/>
      </rPr>
      <t>/year</t>
    </r>
  </si>
  <si>
    <r>
      <t>%V/V</t>
    </r>
    <r>
      <rPr>
        <b/>
        <vertAlign val="subscript"/>
        <sz val="11"/>
        <color theme="0"/>
        <rFont val="Arial"/>
        <family val="2"/>
      </rPr>
      <t>CO2,INJ,y</t>
    </r>
  </si>
  <si>
    <t>Proportion of CO2 to gas volume at the point of compression into storage (measured at standard conditions) in year y</t>
  </si>
  <si>
    <t>(value between 0 – 1)</t>
  </si>
  <si>
    <r>
      <t>EC</t>
    </r>
    <r>
      <rPr>
        <b/>
        <vertAlign val="subscript"/>
        <sz val="11"/>
        <color theme="0"/>
        <rFont val="Arial"/>
        <family val="2"/>
      </rPr>
      <t>CP,PJ,y</t>
    </r>
  </si>
  <si>
    <r>
      <t>Electricity consumption in the process of capturing and separating CO</t>
    </r>
    <r>
      <rPr>
        <vertAlign val="subscript"/>
        <sz val="11"/>
        <rFont val="Arial"/>
        <family val="2"/>
      </rPr>
      <t>2</t>
    </r>
    <r>
      <rPr>
        <sz val="11"/>
        <rFont val="Arial"/>
        <family val="2"/>
      </rPr>
      <t xml:space="preserve"> from gas in year y </t>
    </r>
  </si>
  <si>
    <r>
      <t>Electricity consumption in CO</t>
    </r>
    <r>
      <rPr>
        <vertAlign val="subscript"/>
        <sz val="11"/>
        <rFont val="Arial"/>
        <family val="2"/>
      </rPr>
      <t>2</t>
    </r>
    <r>
      <rPr>
        <sz val="11"/>
        <rFont val="Arial"/>
        <family val="2"/>
      </rPr>
      <t xml:space="preserve"> transportation process in year y </t>
    </r>
  </si>
  <si>
    <r>
      <t>Electricity consumption in the compression process CO</t>
    </r>
    <r>
      <rPr>
        <vertAlign val="subscript"/>
        <sz val="11"/>
        <rFont val="Arial"/>
        <family val="2"/>
      </rPr>
      <t>2</t>
    </r>
    <r>
      <rPr>
        <sz val="11"/>
        <rFont val="Arial"/>
        <family val="2"/>
      </rPr>
      <t xml:space="preserve"> to be stored in underground geological rock layers in year y </t>
    </r>
  </si>
  <si>
    <r>
      <t>EC</t>
    </r>
    <r>
      <rPr>
        <b/>
        <vertAlign val="subscript"/>
        <sz val="11"/>
        <color theme="0"/>
        <rFont val="Arial"/>
        <family val="2"/>
      </rPr>
      <t>TR,PJ,y</t>
    </r>
  </si>
  <si>
    <r>
      <t>EC</t>
    </r>
    <r>
      <rPr>
        <b/>
        <vertAlign val="subscript"/>
        <sz val="11"/>
        <color theme="0"/>
        <rFont val="Arial"/>
        <family val="2"/>
      </rPr>
      <t>ST,PJ,y</t>
    </r>
  </si>
  <si>
    <t xml:space="preserve">Emission factor for electricity generation/consumption  during the period p (in year y ) </t>
  </si>
  <si>
    <t xml:space="preserve">Emission factor for electricity generation/consumption during the period p  (in year y ) </t>
  </si>
  <si>
    <r>
      <t>TDL</t>
    </r>
    <r>
      <rPr>
        <b/>
        <vertAlign val="subscript"/>
        <sz val="11"/>
        <color theme="0"/>
        <rFont val="Arial"/>
        <family val="2"/>
      </rPr>
      <t>j,y</t>
    </r>
  </si>
  <si>
    <r>
      <t>EF</t>
    </r>
    <r>
      <rPr>
        <b/>
        <vertAlign val="subscript"/>
        <sz val="11"/>
        <color theme="0"/>
        <rFont val="Arial"/>
        <family val="2"/>
      </rPr>
      <t>Elec</t>
    </r>
  </si>
  <si>
    <r>
      <t>TFC</t>
    </r>
    <r>
      <rPr>
        <b/>
        <vertAlign val="subscript"/>
        <sz val="11"/>
        <color theme="0"/>
        <rFont val="Arial"/>
        <family val="2"/>
      </rPr>
      <t>IPS,y</t>
    </r>
  </si>
  <si>
    <r>
      <t>HG</t>
    </r>
    <r>
      <rPr>
        <b/>
        <vertAlign val="subscript"/>
        <sz val="11"/>
        <color theme="0"/>
        <rFont val="Arial"/>
        <family val="2"/>
      </rPr>
      <t>IPS,y</t>
    </r>
  </si>
  <si>
    <r>
      <t>EG</t>
    </r>
    <r>
      <rPr>
        <b/>
        <vertAlign val="subscript"/>
        <sz val="11"/>
        <color theme="0"/>
        <rFont val="Arial"/>
        <family val="2"/>
      </rPr>
      <t>IPS,y</t>
    </r>
  </si>
  <si>
    <r>
      <t>η</t>
    </r>
    <r>
      <rPr>
        <b/>
        <vertAlign val="subscript"/>
        <sz val="11"/>
        <color theme="0"/>
        <rFont val="Arial"/>
        <family val="2"/>
      </rPr>
      <t>IPS,y</t>
    </r>
  </si>
  <si>
    <t xml:space="preserve">Average annual efficiency of power plants in year y </t>
  </si>
  <si>
    <t>(between 0 – 1)</t>
  </si>
  <si>
    <r>
      <t>HC</t>
    </r>
    <r>
      <rPr>
        <b/>
        <vertAlign val="subscript"/>
        <sz val="11"/>
        <color theme="0"/>
        <rFont val="Arial"/>
        <family val="2"/>
      </rPr>
      <t>CP,PJ,y</t>
    </r>
  </si>
  <si>
    <r>
      <t>Amount of heat used in the process of capturing and separating CO</t>
    </r>
    <r>
      <rPr>
        <vertAlign val="subscript"/>
        <sz val="11"/>
        <rFont val="Arial"/>
        <family val="2"/>
      </rPr>
      <t>2</t>
    </r>
    <r>
      <rPr>
        <sz val="11"/>
        <rFont val="Arial"/>
        <family val="2"/>
      </rPr>
      <t xml:space="preserve"> from the gas in year y </t>
    </r>
  </si>
  <si>
    <r>
      <t>Total time spent running CO</t>
    </r>
    <r>
      <rPr>
        <vertAlign val="subscript"/>
        <sz val="11"/>
        <rFont val="Arial"/>
        <family val="2"/>
      </rPr>
      <t>2</t>
    </r>
    <r>
      <rPr>
        <sz val="11"/>
        <rFont val="Arial"/>
        <family val="2"/>
      </rPr>
      <t xml:space="preserve"> compression equipment  into a borehole for compression at j in year y </t>
    </r>
  </si>
  <si>
    <r>
      <t>h</t>
    </r>
    <r>
      <rPr>
        <b/>
        <vertAlign val="subscript"/>
        <sz val="11"/>
        <color theme="0"/>
        <rFont val="Arial"/>
        <family val="2"/>
      </rPr>
      <t>Well,j</t>
    </r>
  </si>
  <si>
    <r>
      <t>V</t>
    </r>
    <r>
      <rPr>
        <b/>
        <vertAlign val="subscript"/>
        <sz val="11"/>
        <color theme="0"/>
        <rFont val="Arial"/>
        <family val="2"/>
      </rPr>
      <t>Gas,y</t>
    </r>
  </si>
  <si>
    <r>
      <t>m</t>
    </r>
    <r>
      <rPr>
        <vertAlign val="superscript"/>
        <sz val="11"/>
        <rFont val="Arial"/>
        <family val="2"/>
      </rPr>
      <t>3</t>
    </r>
    <r>
      <rPr>
        <sz val="11"/>
        <rFont val="Arial"/>
        <family val="2"/>
      </rPr>
      <t>/year</t>
    </r>
  </si>
  <si>
    <r>
      <t>m</t>
    </r>
    <r>
      <rPr>
        <b/>
        <vertAlign val="subscript"/>
        <sz val="11"/>
        <color theme="0"/>
        <rFont val="Arial"/>
        <family val="2"/>
      </rPr>
      <t>Water,y</t>
    </r>
  </si>
  <si>
    <r>
      <t>m</t>
    </r>
    <r>
      <rPr>
        <b/>
        <vertAlign val="subscript"/>
        <sz val="11"/>
        <color theme="0"/>
        <rFont val="Arial"/>
        <family val="2"/>
      </rPr>
      <t>Oil,y</t>
    </r>
  </si>
  <si>
    <t xml:space="preserve"> (value between 0 – 1)</t>
  </si>
  <si>
    <r>
      <t>tCO</t>
    </r>
    <r>
      <rPr>
        <vertAlign val="subscript"/>
        <sz val="11"/>
        <rFont val="Arial"/>
        <family val="2"/>
      </rPr>
      <t>2</t>
    </r>
    <r>
      <rPr>
        <sz val="11"/>
        <rFont val="Arial"/>
        <family val="2"/>
      </rPr>
      <t>/tCH</t>
    </r>
    <r>
      <rPr>
        <vertAlign val="subscript"/>
        <sz val="11"/>
        <rFont val="Arial"/>
        <family val="2"/>
      </rPr>
      <t>4</t>
    </r>
  </si>
  <si>
    <r>
      <t>%V/V</t>
    </r>
    <r>
      <rPr>
        <b/>
        <vertAlign val="subscript"/>
        <sz val="11"/>
        <color theme="0"/>
        <rFont val="Arial"/>
        <family val="2"/>
      </rPr>
      <t>CO2,Gas,y</t>
    </r>
  </si>
  <si>
    <t xml:space="preserve">Proportion of CO2 volume to volume of gas produced by EOR and sold to customers (measured at standard conditions) in year y </t>
  </si>
  <si>
    <r>
      <t>Proportion of CO</t>
    </r>
    <r>
      <rPr>
        <vertAlign val="subscript"/>
        <sz val="11"/>
        <rFont val="Arial"/>
        <family val="2"/>
      </rPr>
      <t xml:space="preserve">2 </t>
    </r>
    <r>
      <rPr>
        <sz val="11"/>
        <rFont val="Arial"/>
        <family val="2"/>
      </rPr>
      <t>volume to volume of gas produced by EOR and sold to customers (measured at standard conditions) in year y (value between 0 – 1)</t>
    </r>
  </si>
  <si>
    <r>
      <t>%V/V</t>
    </r>
    <r>
      <rPr>
        <b/>
        <vertAlign val="subscript"/>
        <sz val="11"/>
        <color theme="0"/>
        <rFont val="Arial"/>
        <family val="2"/>
      </rPr>
      <t>CH4,Gas,y</t>
    </r>
  </si>
  <si>
    <r>
      <t>Proportion of CH</t>
    </r>
    <r>
      <rPr>
        <vertAlign val="subscript"/>
        <sz val="11"/>
        <rFont val="Arial"/>
        <family val="2"/>
      </rPr>
      <t>4</t>
    </r>
    <r>
      <rPr>
        <sz val="11"/>
        <rFont val="Arial"/>
        <family val="2"/>
      </rPr>
      <t xml:space="preserve"> by volume to volume of gas produced by EOR and sold to customers (measured at standard conditions) in year y (value between 0 – 1)</t>
    </r>
  </si>
  <si>
    <t>Proportion of CH4 by volume to volume of gas produced by EOR and sold to customers (measured at standard conditions) in year y</t>
  </si>
  <si>
    <r>
      <t>%W/W</t>
    </r>
    <r>
      <rPr>
        <b/>
        <vertAlign val="subscript"/>
        <sz val="11"/>
        <color theme="0"/>
        <rFont val="Arial"/>
        <family val="2"/>
      </rPr>
      <t>CO2,Water,y</t>
    </r>
  </si>
  <si>
    <t>Proportional to the weight of CO2 to the weight of water generated during EOR in year y</t>
  </si>
  <si>
    <r>
      <t>%W/W</t>
    </r>
    <r>
      <rPr>
        <b/>
        <vertAlign val="subscript"/>
        <sz val="11"/>
        <color theme="0"/>
        <rFont val="Arial"/>
        <family val="2"/>
      </rPr>
      <t>CH4,Water,y</t>
    </r>
  </si>
  <si>
    <t>Proportional to the weight of CH4 to the weight of water generated during EOR in year y</t>
  </si>
  <si>
    <r>
      <t>%W/W</t>
    </r>
    <r>
      <rPr>
        <b/>
        <vertAlign val="subscript"/>
        <sz val="11"/>
        <color theme="0"/>
        <rFont val="Arial"/>
        <family val="2"/>
      </rPr>
      <t>CO2,Oil,y</t>
    </r>
  </si>
  <si>
    <t>Ratio by weight of CO2 to weight of crude oil produced from EOR in year y</t>
  </si>
  <si>
    <r>
      <t>%W/W</t>
    </r>
    <r>
      <rPr>
        <b/>
        <vertAlign val="subscript"/>
        <sz val="11"/>
        <color theme="0"/>
        <rFont val="Arial"/>
        <family val="2"/>
      </rPr>
      <t>CH4,Oil,y</t>
    </r>
  </si>
  <si>
    <t>Proportional to the weight of CH4 to the weight of crude oil produced from EOR in year y</t>
  </si>
  <si>
    <r>
      <t>GWP</t>
    </r>
    <r>
      <rPr>
        <b/>
        <vertAlign val="subscript"/>
        <sz val="11"/>
        <color theme="0"/>
        <rFont val="Arial"/>
        <family val="2"/>
      </rPr>
      <t>CH4</t>
    </r>
  </si>
  <si>
    <r>
      <t>tCO</t>
    </r>
    <r>
      <rPr>
        <b/>
        <vertAlign val="subscript"/>
        <sz val="11"/>
        <color rgb="FFFFFFFF"/>
        <rFont val="Arial"/>
        <family val="2"/>
      </rPr>
      <t>2</t>
    </r>
    <r>
      <rPr>
        <b/>
        <sz val="11"/>
        <color indexed="9"/>
        <rFont val="Arial"/>
        <family val="2"/>
      </rPr>
      <t>/tCH</t>
    </r>
    <r>
      <rPr>
        <b/>
        <vertAlign val="subscript"/>
        <sz val="11"/>
        <color rgb="FFFFFFFF"/>
        <rFont val="Arial"/>
        <family val="2"/>
      </rPr>
      <t>4</t>
    </r>
  </si>
  <si>
    <r>
      <t>V</t>
    </r>
    <r>
      <rPr>
        <b/>
        <vertAlign val="subscript"/>
        <sz val="11"/>
        <color theme="0"/>
        <rFont val="Arial"/>
        <family val="2"/>
      </rPr>
      <t>CO2,EOR,y</t>
    </r>
  </si>
  <si>
    <r>
      <t>The volume of CO</t>
    </r>
    <r>
      <rPr>
        <vertAlign val="subscript"/>
        <sz val="11"/>
        <rFont val="Arial"/>
        <family val="2"/>
      </rPr>
      <t>2</t>
    </r>
    <r>
      <rPr>
        <sz val="11"/>
        <rFont val="Arial"/>
        <family val="2"/>
      </rPr>
      <t xml:space="preserve"> used for EOR and flows to a storage facility in the basement outside the project boundary at standard conditions in year y</t>
    </r>
  </si>
  <si>
    <r>
      <t>The volume of CO</t>
    </r>
    <r>
      <rPr>
        <b/>
        <vertAlign val="subscript"/>
        <sz val="11"/>
        <color theme="0"/>
        <rFont val="Arial"/>
        <family val="2"/>
      </rPr>
      <t>2</t>
    </r>
    <r>
      <rPr>
        <b/>
        <sz val="11"/>
        <color theme="0"/>
        <rFont val="Arial"/>
        <family val="2"/>
      </rPr>
      <t xml:space="preserve"> used for EOR and flows to a storage facility in the basement outside the project boundary at standard conditions in year y</t>
    </r>
  </si>
  <si>
    <r>
      <t>m</t>
    </r>
    <r>
      <rPr>
        <b/>
        <vertAlign val="subscript"/>
        <sz val="11"/>
        <color theme="0"/>
        <rFont val="Arial"/>
        <family val="2"/>
      </rPr>
      <t>CO2,INJ,y</t>
    </r>
  </si>
  <si>
    <r>
      <t>tCO</t>
    </r>
    <r>
      <rPr>
        <b/>
        <vertAlign val="subscript"/>
        <sz val="11"/>
        <color rgb="FFFFFFFF"/>
        <rFont val="Arial"/>
        <family val="2"/>
      </rPr>
      <t>2</t>
    </r>
    <r>
      <rPr>
        <b/>
        <sz val="11"/>
        <color indexed="9"/>
        <rFont val="Arial"/>
        <family val="2"/>
      </rPr>
      <t>/year</t>
    </r>
  </si>
  <si>
    <r>
      <t>m</t>
    </r>
    <r>
      <rPr>
        <b/>
        <vertAlign val="subscript"/>
        <sz val="11"/>
        <color theme="0"/>
        <rFont val="Arial"/>
        <family val="2"/>
      </rPr>
      <t>CO2,Post-INJ,y</t>
    </r>
  </si>
  <si>
    <r>
      <t xml:space="preserve">Table 2: Parameters to be monitored </t>
    </r>
    <r>
      <rPr>
        <b/>
        <i/>
        <sz val="11"/>
        <color indexed="8"/>
        <rFont val="Arial"/>
        <family val="2"/>
      </rPr>
      <t>ex post</t>
    </r>
    <r>
      <rPr>
        <b/>
        <sz val="11"/>
        <color indexed="8"/>
        <rFont val="Arial"/>
        <family val="2"/>
      </rPr>
      <t xml:space="preserve"> (Project Emissions)</t>
    </r>
  </si>
  <si>
    <r>
      <t xml:space="preserve">Table 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</si>
  <si>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between 0 – 1</t>
  </si>
  <si>
    <r>
      <t>The amount of CO</t>
    </r>
    <r>
      <rPr>
        <vertAlign val="subscript"/>
        <sz val="11"/>
        <rFont val="Arial"/>
        <family val="2"/>
      </rPr>
      <t>2</t>
    </r>
    <r>
      <rPr>
        <sz val="11"/>
        <rFont val="Arial"/>
        <family val="2"/>
      </rPr>
      <t xml:space="preserve"> leaked from the reservoir during compression. CO</t>
    </r>
    <r>
      <rPr>
        <vertAlign val="subscript"/>
        <sz val="11"/>
        <rFont val="Arial"/>
        <family val="2"/>
      </rPr>
      <t>2</t>
    </r>
    <r>
      <rPr>
        <sz val="11"/>
        <rFont val="Arial"/>
        <family val="2"/>
      </rPr>
      <t xml:space="preserve"> to be stored in underground geological rock layers at standard conditions in year y</t>
    </r>
  </si>
  <si>
    <r>
      <t>The amount of CO</t>
    </r>
    <r>
      <rPr>
        <vertAlign val="subscript"/>
        <sz val="11"/>
        <rFont val="Arial"/>
        <family val="2"/>
      </rPr>
      <t>2</t>
    </r>
    <r>
      <rPr>
        <sz val="11"/>
        <rFont val="Arial"/>
        <family val="2"/>
      </rPr>
      <t xml:space="preserve"> leaked from the storage source after CO</t>
    </r>
    <r>
      <rPr>
        <vertAlign val="subscript"/>
        <sz val="11"/>
        <rFont val="Arial"/>
        <family val="2"/>
      </rPr>
      <t xml:space="preserve">2 </t>
    </r>
    <r>
      <rPr>
        <sz val="11"/>
        <rFont val="Arial"/>
        <family val="2"/>
      </rPr>
      <t>compression  has been completed at standard conditions in year y</t>
    </r>
  </si>
  <si>
    <t>Gas</t>
  </si>
  <si>
    <r>
      <t>Consumption of fossil fuels for electricity and/or heat generation in the purchased portion of the capture and separation process. CO</t>
    </r>
    <r>
      <rPr>
        <vertAlign val="subscript"/>
        <sz val="11"/>
        <color rgb="FF000000"/>
        <rFont val="Arial"/>
        <family val="2"/>
      </rPr>
      <t>2</t>
    </r>
    <r>
      <rPr>
        <sz val="11"/>
        <color indexed="8"/>
        <rFont val="Arial"/>
        <family val="2"/>
      </rPr>
      <t xml:space="preserve"> emissions from gas in year y </t>
    </r>
  </si>
  <si>
    <t>Fossil</t>
  </si>
  <si>
    <t>Heat</t>
  </si>
  <si>
    <r>
      <t>Project emissions  from Project Implementation for Electricity Consumption from the Power Grid in the Compression Process CO</t>
    </r>
    <r>
      <rPr>
        <vertAlign val="subscript"/>
        <sz val="11"/>
        <color rgb="FF000000"/>
        <rFont val="Arial"/>
        <family val="2"/>
      </rPr>
      <t>2</t>
    </r>
    <r>
      <rPr>
        <sz val="11"/>
        <color indexed="8"/>
        <rFont val="Arial"/>
        <family val="2"/>
      </rPr>
      <t xml:space="preserve"> to be stored in underground geological rock formations. in year y </t>
    </r>
  </si>
  <si>
    <r>
      <t>Project emissions from  project implementation for leakage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At the area of the borehole for compression. in year y </t>
    </r>
  </si>
  <si>
    <r>
      <t>Project emissions  from Project Implementation for CO</t>
    </r>
    <r>
      <rPr>
        <vertAlign val="subscript"/>
        <sz val="11"/>
        <color rgb="FF000000"/>
        <rFont val="Arial"/>
        <family val="2"/>
      </rPr>
      <t>2</t>
    </r>
    <r>
      <rPr>
        <sz val="11"/>
        <color indexed="8"/>
        <rFont val="Arial"/>
        <family val="2"/>
      </rPr>
      <t xml:space="preserve">  Leakage at Compression Boreholes in year y </t>
    </r>
  </si>
  <si>
    <r>
      <t>Project emissions  from project implementation for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leaks from crude oil or gas produced from storage wells In case of EOR in year y </t>
    </r>
  </si>
  <si>
    <r>
      <t>Project emissions from project implementation for leakage CO</t>
    </r>
    <r>
      <rPr>
        <vertAlign val="subscript"/>
        <sz val="11"/>
        <color rgb="FF000000"/>
        <rFont val="Arial"/>
        <family val="2"/>
      </rPr>
      <t>2</t>
    </r>
    <r>
      <rPr>
        <sz val="11"/>
        <color indexed="8"/>
        <rFont val="Arial"/>
        <family val="2"/>
      </rPr>
      <t xml:space="preserve"> At the area of the borehole for compression. in year y </t>
    </r>
  </si>
  <si>
    <r>
      <t>Total time spent running CO</t>
    </r>
    <r>
      <rPr>
        <vertAlign val="subscript"/>
        <sz val="11"/>
        <color rgb="FF000000"/>
        <rFont val="Arial"/>
        <family val="2"/>
      </rPr>
      <t>2</t>
    </r>
    <r>
      <rPr>
        <sz val="11"/>
        <color indexed="8"/>
        <rFont val="Arial"/>
        <family val="2"/>
      </rPr>
      <t xml:space="preserve"> compression equipment  into a borehole for compression at j in year y </t>
    </r>
  </si>
  <si>
    <r>
      <t>Project emissions  rom project implementation for leakage CO</t>
    </r>
    <r>
      <rPr>
        <vertAlign val="subscript"/>
        <sz val="11"/>
        <color rgb="FF000000"/>
        <rFont val="Arial"/>
        <family val="2"/>
      </rPr>
      <t>2</t>
    </r>
    <r>
      <rPr>
        <sz val="11"/>
        <color indexed="8"/>
        <rFont val="Arial"/>
        <family val="2"/>
      </rPr>
      <t xml:space="preserve"> From the reservoir under the project activities to the atmosphere. in year y </t>
    </r>
  </si>
  <si>
    <r>
      <t>The amount of CO</t>
    </r>
    <r>
      <rPr>
        <vertAlign val="subscript"/>
        <sz val="11"/>
        <color rgb="FF000000"/>
        <rFont val="Arial"/>
        <family val="2"/>
      </rPr>
      <t>2</t>
    </r>
    <r>
      <rPr>
        <sz val="11"/>
        <color indexed="8"/>
        <rFont val="Arial"/>
        <family val="2"/>
      </rPr>
      <t xml:space="preserve"> leaked from the storage source after CO</t>
    </r>
    <r>
      <rPr>
        <vertAlign val="subscript"/>
        <sz val="11"/>
        <color rgb="FF000000"/>
        <rFont val="Arial"/>
        <family val="2"/>
      </rPr>
      <t>2</t>
    </r>
    <r>
      <rPr>
        <sz val="11"/>
        <color indexed="8"/>
        <rFont val="Arial"/>
        <family val="2"/>
      </rPr>
      <t xml:space="preserve"> compression  has been completed at standard conditions in year y</t>
    </r>
  </si>
  <si>
    <t>2. Calculations for reference emissions</t>
  </si>
  <si>
    <t>3. Calculations of the project emissions</t>
  </si>
  <si>
    <r>
      <t>3.1 Project emissions in the process of capturing and sequestering CO</t>
    </r>
    <r>
      <rPr>
        <vertAlign val="subscript"/>
        <sz val="11"/>
        <color rgb="FF000000"/>
        <rFont val="Arial"/>
        <family val="2"/>
      </rPr>
      <t>2</t>
    </r>
  </si>
  <si>
    <r>
      <t>3.1.1 Project emissions from project implementation for burning fossil fuels in the capture and separation process CO</t>
    </r>
    <r>
      <rPr>
        <vertAlign val="subscript"/>
        <sz val="11"/>
        <color rgb="FF000000"/>
        <rFont val="Arial"/>
        <family val="2"/>
      </rPr>
      <t>2</t>
    </r>
    <r>
      <rPr>
        <sz val="11"/>
        <color indexed="8"/>
        <rFont val="Arial"/>
        <family val="2"/>
      </rPr>
      <t xml:space="preserve"> Out of gas</t>
    </r>
  </si>
  <si>
    <r>
      <t>3.1.2  Project emissions from Project Implementation for Electricity Consumption from the Power Grid in the Capture and Separation Process CO</t>
    </r>
    <r>
      <rPr>
        <vertAlign val="subscript"/>
        <sz val="11"/>
        <color rgb="FF000000"/>
        <rFont val="Arial"/>
        <family val="2"/>
      </rPr>
      <t>2</t>
    </r>
    <r>
      <rPr>
        <sz val="11"/>
        <color indexed="8"/>
        <rFont val="Arial"/>
        <family val="2"/>
      </rPr>
      <t xml:space="preserve"> Out of gas</t>
    </r>
  </si>
  <si>
    <r>
      <t>3.1.3  Project emissions from project implementation for electricity and/or steam consumption from power plants of type IPS It is used in the trapping and separation process. CO</t>
    </r>
    <r>
      <rPr>
        <vertAlign val="subscript"/>
        <sz val="11"/>
        <color rgb="FF000000"/>
        <rFont val="Arial"/>
        <family val="2"/>
      </rPr>
      <t>2</t>
    </r>
    <r>
      <rPr>
        <sz val="11"/>
        <color indexed="8"/>
        <rFont val="Arial"/>
        <family val="2"/>
      </rPr>
      <t xml:space="preserve"> Out of gas</t>
    </r>
  </si>
  <si>
    <r>
      <t>3.2 Project emissions from the implementation of the project in the transportation process. CO</t>
    </r>
    <r>
      <rPr>
        <vertAlign val="subscript"/>
        <sz val="11"/>
        <color rgb="FF000000"/>
        <rFont val="Arial"/>
        <family val="2"/>
      </rPr>
      <t>2</t>
    </r>
  </si>
  <si>
    <r>
      <t>3.2.1 Project emissions from  Project Implementation for Burning Fossil Fuels in Machinery/Equipment/Transport Vehicles CO</t>
    </r>
    <r>
      <rPr>
        <vertAlign val="subscript"/>
        <sz val="11"/>
        <color rgb="FF000000"/>
        <rFont val="Arial"/>
        <family val="2"/>
      </rPr>
      <t>2</t>
    </r>
  </si>
  <si>
    <r>
      <t>3.2.2  Project emissions  from the implementation of the project for the use of electricity from the transportation power grid CO</t>
    </r>
    <r>
      <rPr>
        <vertAlign val="subscript"/>
        <sz val="11"/>
        <color rgb="FF000000"/>
        <rFont val="Arial"/>
        <family val="2"/>
      </rPr>
      <t>2</t>
    </r>
    <r>
      <rPr>
        <sz val="11"/>
        <color indexed="8"/>
        <rFont val="Arial"/>
        <family val="2"/>
      </rPr>
      <t xml:space="preserve"> Through the pipe</t>
    </r>
  </si>
  <si>
    <r>
      <t>3.3 Project emissions from the project implementation in the compression process CO</t>
    </r>
    <r>
      <rPr>
        <vertAlign val="subscript"/>
        <sz val="11"/>
        <color rgb="FF000000"/>
        <rFont val="Arial"/>
        <family val="2"/>
      </rPr>
      <t>2</t>
    </r>
    <r>
      <rPr>
        <sz val="11"/>
        <color indexed="8"/>
        <rFont val="Arial"/>
        <family val="2"/>
      </rPr>
      <t xml:space="preserve"> to be stored in underground geological rock formations.</t>
    </r>
  </si>
  <si>
    <r>
      <t>3.3.1 Project emissions from Project Implementation for Burning Fossil Fuels in the Compression Process CO</t>
    </r>
    <r>
      <rPr>
        <vertAlign val="subscript"/>
        <sz val="11"/>
        <color rgb="FF000000"/>
        <rFont val="Arial"/>
        <family val="2"/>
      </rPr>
      <t>2</t>
    </r>
    <r>
      <rPr>
        <sz val="11"/>
        <color indexed="8"/>
        <rFont val="Arial"/>
        <family val="2"/>
      </rPr>
      <t xml:space="preserve"> to be stored in underground geological rock formations.</t>
    </r>
  </si>
  <si>
    <t>3.3.2  Project emissions  from Project Implementation for Electricity Consumption from the Power Grid in the Compression Process CO2 to be stored in underground geological rock formations.</t>
  </si>
  <si>
    <r>
      <t>3.3.3 Project emissions  from  project implementation for leakage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At the area of the borehole for compression.</t>
    </r>
  </si>
  <si>
    <r>
      <t>3.3.3.1 Project emissions  from project implementation for leakage CO</t>
    </r>
    <r>
      <rPr>
        <vertAlign val="subscript"/>
        <sz val="11"/>
        <color rgb="FF000000"/>
        <rFont val="Arial"/>
        <family val="2"/>
      </rPr>
      <t>2</t>
    </r>
    <r>
      <rPr>
        <sz val="11"/>
        <color indexed="8"/>
        <rFont val="Arial"/>
        <family val="2"/>
      </rPr>
      <t xml:space="preserve"> At the area of the borehole for compression.</t>
    </r>
  </si>
  <si>
    <r>
      <t>3.3.3.2 Project emissions  from project implementation for leakage CO</t>
    </r>
    <r>
      <rPr>
        <vertAlign val="subscript"/>
        <sz val="11"/>
        <color rgb="FF000000"/>
        <rFont val="Arial"/>
        <family val="2"/>
      </rPr>
      <t>2</t>
    </r>
    <r>
      <rPr>
        <sz val="11"/>
        <color indexed="8"/>
        <rFont val="Arial"/>
        <family val="2"/>
      </rPr>
      <t xml:space="preserve"> and CH</t>
    </r>
    <r>
      <rPr>
        <vertAlign val="subscript"/>
        <sz val="11"/>
        <color rgb="FF000000"/>
        <rFont val="Arial"/>
        <family val="2"/>
      </rPr>
      <t>4</t>
    </r>
    <r>
      <rPr>
        <sz val="11"/>
        <color indexed="8"/>
        <rFont val="Arial"/>
        <family val="2"/>
      </rPr>
      <t xml:space="preserve"> from crude oil or gas produced from the storage well. In case of EOR</t>
    </r>
  </si>
  <si>
    <r>
      <t>3.3.3.3 Project emissions  from project implementation for the flow of CO</t>
    </r>
    <r>
      <rPr>
        <vertAlign val="subscript"/>
        <sz val="11"/>
        <color rgb="FF000000"/>
        <rFont val="Arial"/>
        <family val="2"/>
      </rPr>
      <t>2</t>
    </r>
    <r>
      <rPr>
        <sz val="11"/>
        <color indexed="8"/>
        <rFont val="Arial"/>
        <family val="2"/>
      </rPr>
      <t xml:space="preserve"> Used to make EOR to a storage site in the basement outside the project boundary.</t>
    </r>
  </si>
  <si>
    <t>3.3.3.4 Project emissions  rom project implementation for leakage CO2 From the reservoir under the project activities to the atmosphere.</t>
  </si>
  <si>
    <t>4. Calculations of the Leakage emissions</t>
  </si>
  <si>
    <r>
      <t>Monitoring Spreadsheet: JCM_TH_TVER-14-01_</t>
    </r>
    <r>
      <rPr>
        <sz val="11"/>
        <color rgb="FFFF0000"/>
        <rFont val="Arial"/>
        <family val="2"/>
      </rPr>
      <t>ver01.0</t>
    </r>
  </si>
  <si>
    <t>T-VER-P-TOOL-02-01 (Calculation Process Sheet) [Attachment to Project Design Document]</t>
  </si>
  <si>
    <t>1. Greenhouse gas emissions from the use of fossil fuels</t>
  </si>
  <si>
    <t>Fuel type</t>
  </si>
  <si>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</si>
  <si>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</si>
  <si>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</si>
  <si>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</si>
  <si>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</si>
  <si>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</si>
  <si>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</si>
  <si>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</si>
  <si>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</si>
  <si>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</si>
  <si>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</si>
  <si>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</si>
  <si>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</si>
  <si>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</si>
  <si>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</si>
  <si>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</si>
  <si>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</si>
  <si>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</si>
  <si>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</si>
  <si>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</si>
  <si>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</si>
  <si>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</si>
  <si>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</si>
  <si>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</si>
  <si>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</si>
  <si>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r>
      <t>tCO</t>
    </r>
    <r>
      <rPr>
        <vertAlign val="subscript"/>
        <sz val="11"/>
        <rFont val="Arial"/>
        <family val="2"/>
      </rPr>
      <t>2</t>
    </r>
    <r>
      <rPr>
        <sz val="11"/>
        <rFont val="Arial"/>
        <family val="2"/>
      </rPr>
      <t>eq/MWh</t>
    </r>
  </si>
  <si>
    <t>Proportion of power loss in the power grid for the supply of electricity to the point of consumption in year y.</t>
  </si>
  <si>
    <t>-</t>
  </si>
  <si>
    <t>Proportion of power loss in the power grid for the supply of electricity to the point of consumption in year y  (value between 0 – 1)</t>
  </si>
  <si>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</si>
  <si>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</si>
  <si>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</si>
  <si>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</si>
  <si>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</si>
  <si>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</si>
  <si>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</si>
  <si>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tCO</t>
    </r>
    <r>
      <rPr>
        <vertAlign val="subscript"/>
        <sz val="11"/>
        <color rgb="FF000000"/>
        <rFont val="Arial"/>
        <family val="2"/>
      </rPr>
      <t>2</t>
    </r>
    <r>
      <rPr>
        <sz val="11"/>
        <color indexed="8"/>
        <rFont val="Arial"/>
        <family val="2"/>
      </rPr>
      <t>/GJ</t>
    </r>
  </si>
  <si>
    <r>
      <t>EF</t>
    </r>
    <r>
      <rPr>
        <vertAlign val="subscript"/>
        <sz val="11"/>
        <color rgb="FF000000"/>
        <rFont val="Arial"/>
        <family val="2"/>
      </rPr>
      <t>CO2,i,y</t>
    </r>
  </si>
  <si>
    <t>from tool_02_01</t>
  </si>
  <si>
    <t>There are no operations involved.</t>
  </si>
  <si>
    <t xml:space="preserve">Reference emissions during the period  (in year y ) </t>
  </si>
  <si>
    <r>
      <t xml:space="preserve">Emission reductions during the period </t>
    </r>
    <r>
      <rPr>
        <sz val="11"/>
        <color rgb="FF000000"/>
        <rFont val="Arial"/>
        <family val="2"/>
      </rPr>
      <t xml:space="preserve"> (in year y ) </t>
    </r>
  </si>
  <si>
    <r>
      <t>RE</t>
    </r>
    <r>
      <rPr>
        <vertAlign val="subscript"/>
        <sz val="11"/>
        <color indexed="8"/>
        <rFont val="Arial"/>
        <family val="2"/>
      </rPr>
      <t>Y</t>
    </r>
  </si>
  <si>
    <r>
      <t>from cal_process FC</t>
    </r>
    <r>
      <rPr>
        <vertAlign val="subscript"/>
        <sz val="11"/>
        <color rgb="FF000000"/>
        <rFont val="Arial"/>
        <family val="2"/>
      </rPr>
      <t>CP,IPS,y</t>
    </r>
  </si>
  <si>
    <r>
      <t>1.1.1 Project emissions from fossil fuel consumption for PE</t>
    </r>
    <r>
      <rPr>
        <vertAlign val="subscript"/>
        <sz val="11"/>
        <color rgb="FF000000"/>
        <rFont val="Arial"/>
        <family val="2"/>
      </rPr>
      <t>CP,y</t>
    </r>
  </si>
  <si>
    <r>
      <t>1.1.2 Project emissions from fossil fuel consumption for PE</t>
    </r>
    <r>
      <rPr>
        <vertAlign val="subscript"/>
        <sz val="11"/>
        <color rgb="FF000000"/>
        <rFont val="Arial"/>
        <family val="2"/>
      </rPr>
      <t>CP,IPS,y</t>
    </r>
  </si>
  <si>
    <r>
      <t>1.1.3 Project emissions from fossil fuel consumption for PE</t>
    </r>
    <r>
      <rPr>
        <vertAlign val="subscript"/>
        <sz val="11"/>
        <color rgb="FF000000"/>
        <rFont val="Arial"/>
        <family val="2"/>
      </rPr>
      <t>TR,FF,y</t>
    </r>
  </si>
  <si>
    <t>Proportion of power loss in the power grid for the supply of electricity to the point of consumption in year y (between 0-1)</t>
  </si>
  <si>
    <r>
      <t>1.1.4 Project emissions from fossil fuel consumption for PE</t>
    </r>
    <r>
      <rPr>
        <vertAlign val="subscript"/>
        <sz val="11"/>
        <color rgb="FF000000"/>
        <rFont val="Arial"/>
        <family val="2"/>
      </rPr>
      <t>ST,FF,y</t>
    </r>
  </si>
  <si>
    <r>
      <t>Electricity consumption in the process of capturing and separating CO</t>
    </r>
    <r>
      <rPr>
        <vertAlign val="subscript"/>
        <sz val="11"/>
        <color rgb="FF000000"/>
        <rFont val="Arial"/>
        <family val="2"/>
      </rPr>
      <t>2</t>
    </r>
    <r>
      <rPr>
        <sz val="11"/>
        <color indexed="8"/>
        <rFont val="Arial"/>
        <family val="2"/>
      </rPr>
      <t xml:space="preserve"> from gas in y year (in year y ) </t>
    </r>
  </si>
  <si>
    <r>
      <t>EC</t>
    </r>
    <r>
      <rPr>
        <vertAlign val="subscript"/>
        <sz val="11"/>
        <color rgb="FF000000"/>
        <rFont val="Arial"/>
        <family val="2"/>
      </rPr>
      <t>CP,PJ,y</t>
    </r>
  </si>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</sst>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87" formatCode="0.00_ "/>
    <numFmt numFmtId="188" formatCode="0.000_ "/>
    <numFmt numFmtId="189" formatCode="#,##0.00_ ;[Red]\-#,##0.00\ "/>
    <numFmt numFmtId="190" formatCode="#,##0.0_ "/>
    <numFmt numFmtId="191" formatCode="0.0000_ "/>
    <numFmt numFmtId="192" formatCode="0.0_ "/>
    <numFmt numFmtId="193" formatCode="0.0"/>
    <numFmt numFmtId="194" formatCode="0.00000_ "/>
    <numFmt numFmtId="195" formatCode="#,##0.00000"/>
    <numFmt numFmtId="196" formatCode="0.000"/>
  </numFmts>
  <fonts count="52">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1"/>
      <color rgb="FF000000"/>
      <name val="Arial"/>
      <family val="2"/>
    </font>
    <font>
      <b/>
      <u/>
      <sz val="11"/>
      <name val="Arial"/>
      <family val="2"/>
    </font>
    <font>
      <sz val="11"/>
      <name val="Tahoma"/>
      <family val="2"/>
    </font>
    <font>
      <vertAlign val="subscript"/>
      <sz val="11"/>
      <name val="Tahoma"/>
      <family val="2"/>
    </font>
    <font>
      <b/>
      <vertAlign val="subscript"/>
      <sz val="11"/>
      <color rgb="FFFFFFFF"/>
      <name val="Arial"/>
      <family val="2"/>
    </font>
    <font>
      <b/>
      <vertAlign val="subscript"/>
      <sz val="11"/>
      <color theme="0"/>
      <name val="Arial"/>
      <family val="2"/>
    </font>
    <font>
      <vertAlign val="superscript"/>
      <sz val="11"/>
      <color rgb="FF000000"/>
      <name val="Arial"/>
      <family val="2"/>
    </font>
    <font>
      <sz val="16"/>
      <color theme="1"/>
      <name val="Tahoma"/>
      <family val="2"/>
    </font>
    <font>
      <sz val="11"/>
      <color indexed="8"/>
      <name val="Tahoma"/>
      <family val="2"/>
    </font>
    <font>
      <vertAlign val="subscript"/>
      <sz val="11"/>
      <color rgb="FF000000"/>
      <name val="Tahoma"/>
      <family val="2"/>
    </font>
    <font>
      <b/>
      <vertAlign val="superscript"/>
      <sz val="11"/>
      <color rgb="FFFFFFFF"/>
      <name val="Arial"/>
      <family val="2"/>
    </font>
    <font>
      <vertAlign val="superscript"/>
      <sz val="11"/>
      <name val="Arial"/>
      <family val="2"/>
    </font>
    <font>
      <vertAlign val="subscript"/>
      <sz val="16"/>
      <color theme="1"/>
      <name val="Tahoma"/>
      <family val="2"/>
    </font>
    <font>
      <vertAlign val="subscript"/>
      <sz val="11"/>
      <color rgb="FFFF0000"/>
      <name val="Arial"/>
      <family val="2"/>
    </font>
    <font>
      <sz val="11"/>
      <color rgb="FF00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indexed="64"/>
      </bottom>
      <diagonal/>
    </border>
    <border>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style="thin">
        <color theme="1" tint="0.34998626667073579"/>
      </right>
      <top/>
      <bottom/>
      <diagonal/>
    </border>
    <border>
      <left style="thin">
        <color theme="1"/>
      </left>
      <right style="thin">
        <color theme="1"/>
      </right>
      <top style="thin">
        <color theme="1"/>
      </top>
      <bottom style="thin">
        <color theme="1"/>
      </bottom>
      <diagonal/>
    </border>
    <border>
      <left/>
      <right style="thin">
        <color theme="1"/>
      </right>
      <top style="thin">
        <color theme="1" tint="0.34998626667073579"/>
      </top>
      <bottom style="thin">
        <color theme="1" tint="0.34998626667073579"/>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auto="1"/>
      </right>
      <top/>
      <bottom/>
      <diagonal/>
    </border>
    <border>
      <left style="thin">
        <color indexed="64"/>
      </left>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49" fontId="3" fillId="6" borderId="17"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192" fontId="3" fillId="11" borderId="6" xfId="0" applyNumberFormat="1" applyFont="1" applyFill="1" applyBorder="1">
      <alignment vertical="center"/>
    </xf>
    <xf numFmtId="192" fontId="3" fillId="11" borderId="6" xfId="0" applyNumberFormat="1" applyFont="1" applyFill="1" applyBorder="1" applyAlignment="1">
      <alignment horizontal="center" vertical="center"/>
    </xf>
    <xf numFmtId="0" fontId="3" fillId="11" borderId="21" xfId="1" applyFont="1" applyFill="1" applyBorder="1" applyAlignment="1">
      <alignment horizontal="center" vertical="center"/>
    </xf>
    <xf numFmtId="0" fontId="3" fillId="0" borderId="18" xfId="0" applyFont="1" applyBorder="1" applyAlignment="1">
      <alignment horizontal="center" vertical="center"/>
    </xf>
    <xf numFmtId="188" fontId="3" fillId="11" borderId="18"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20" xfId="0" applyFont="1" applyBorder="1" applyAlignment="1">
      <alignment horizontal="center" vertical="center" wrapText="1"/>
    </xf>
    <xf numFmtId="0" fontId="3" fillId="11" borderId="19" xfId="1" applyFont="1" applyFill="1" applyBorder="1" applyAlignment="1">
      <alignment horizontal="center" vertical="center"/>
    </xf>
    <xf numFmtId="0" fontId="35" fillId="0" borderId="13" xfId="0" applyFont="1" applyBorder="1" applyAlignment="1">
      <alignment horizontal="center" vertical="center" wrapText="1"/>
    </xf>
    <xf numFmtId="0" fontId="3" fillId="11" borderId="6" xfId="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pplyProtection="1">
      <alignment horizontal="center" vertical="center" wrapText="1"/>
      <protection locked="0"/>
    </xf>
    <xf numFmtId="0" fontId="34" fillId="13" borderId="0" xfId="0" applyFont="1" applyFill="1" applyAlignment="1" applyProtection="1">
      <alignment horizontal="right" vertical="center"/>
      <protection hidden="1"/>
    </xf>
    <xf numFmtId="0" fontId="3" fillId="13" borderId="0" xfId="0" applyFont="1" applyFill="1">
      <alignment vertical="center"/>
    </xf>
    <xf numFmtId="192" fontId="3" fillId="11" borderId="9" xfId="1" applyNumberFormat="1" applyFont="1" applyFill="1" applyBorder="1">
      <alignment vertical="center"/>
    </xf>
    <xf numFmtId="0" fontId="3" fillId="0" borderId="24" xfId="0" applyFont="1" applyBorder="1" applyAlignment="1">
      <alignment horizontal="center" vertical="center"/>
    </xf>
    <xf numFmtId="0" fontId="3" fillId="11" borderId="23" xfId="1" applyFont="1" applyFill="1" applyBorder="1" applyAlignment="1">
      <alignment horizontal="center" vertical="center"/>
    </xf>
    <xf numFmtId="3" fontId="3" fillId="11" borderId="24" xfId="1" applyNumberFormat="1" applyFont="1" applyFill="1" applyBorder="1">
      <alignment vertical="center"/>
    </xf>
    <xf numFmtId="0" fontId="39" fillId="6" borderId="1" xfId="0" applyFont="1" applyFill="1" applyBorder="1" applyAlignment="1">
      <alignment horizontal="center" vertical="center"/>
    </xf>
    <xf numFmtId="0" fontId="7" fillId="6" borderId="1" xfId="0" applyFont="1" applyFill="1" applyBorder="1" applyAlignment="1" applyProtection="1">
      <alignment horizontal="left" vertical="center" wrapText="1"/>
      <protection locked="0"/>
    </xf>
    <xf numFmtId="0" fontId="7" fillId="6" borderId="1" xfId="0" quotePrefix="1" applyFont="1" applyFill="1" applyBorder="1" applyAlignment="1" applyProtection="1">
      <alignment horizontal="left" vertical="center" wrapText="1"/>
      <protection locked="0"/>
    </xf>
    <xf numFmtId="192" fontId="3" fillId="11" borderId="10" xfId="0" applyNumberFormat="1" applyFont="1" applyFill="1" applyBorder="1">
      <alignment vertical="center"/>
    </xf>
    <xf numFmtId="193" fontId="3" fillId="0" borderId="26" xfId="0" applyNumberFormat="1" applyFont="1" applyBorder="1">
      <alignment vertical="center"/>
    </xf>
    <xf numFmtId="188" fontId="3" fillId="11" borderId="10" xfId="1" applyNumberFormat="1" applyFont="1" applyFill="1" applyBorder="1">
      <alignment vertical="center"/>
    </xf>
    <xf numFmtId="0" fontId="3" fillId="0" borderId="26" xfId="0" applyFont="1" applyBorder="1">
      <alignment vertical="center"/>
    </xf>
    <xf numFmtId="188" fontId="3" fillId="11" borderId="7" xfId="1" applyNumberFormat="1" applyFont="1" applyFill="1" applyBorder="1">
      <alignment vertical="center"/>
    </xf>
    <xf numFmtId="0" fontId="3" fillId="11" borderId="24" xfId="1" applyFont="1" applyFill="1"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pplyAlignment="1">
      <alignment vertical="center" wrapText="1"/>
    </xf>
    <xf numFmtId="3" fontId="3" fillId="11" borderId="6" xfId="0" applyNumberFormat="1" applyFont="1" applyFill="1" applyBorder="1">
      <alignment vertical="center"/>
    </xf>
    <xf numFmtId="0" fontId="35" fillId="0" borderId="24" xfId="0" applyFont="1" applyBorder="1" applyAlignment="1">
      <alignment horizontal="center" vertical="center"/>
    </xf>
    <xf numFmtId="0" fontId="3" fillId="11" borderId="28" xfId="1" applyFont="1" applyFill="1" applyBorder="1" applyAlignment="1">
      <alignment horizontal="center" vertical="center"/>
    </xf>
    <xf numFmtId="0" fontId="3" fillId="11" borderId="14" xfId="1" applyFont="1" applyFill="1" applyBorder="1" applyAlignment="1">
      <alignment horizontal="center" vertical="center"/>
    </xf>
    <xf numFmtId="194" fontId="3" fillId="11" borderId="7" xfId="1" applyNumberFormat="1" applyFont="1" applyFill="1" applyBorder="1">
      <alignment vertical="center"/>
    </xf>
    <xf numFmtId="0" fontId="45" fillId="0" borderId="24" xfId="0" applyFont="1" applyBorder="1" applyAlignment="1">
      <alignment horizontal="center" vertical="center"/>
    </xf>
    <xf numFmtId="191" fontId="3" fillId="11" borderId="9" xfId="0" applyNumberFormat="1" applyFont="1" applyFill="1" applyBorder="1">
      <alignment vertical="center"/>
    </xf>
    <xf numFmtId="0" fontId="7" fillId="6" borderId="29" xfId="0" quotePrefix="1" applyFont="1" applyFill="1" applyBorder="1" applyAlignment="1">
      <alignment horizontal="center" vertical="center"/>
    </xf>
    <xf numFmtId="0" fontId="7" fillId="6" borderId="29" xfId="0" applyFont="1" applyFill="1" applyBorder="1" applyAlignment="1">
      <alignment horizontal="center" vertical="center"/>
    </xf>
    <xf numFmtId="0" fontId="7" fillId="6" borderId="29" xfId="0" applyFont="1" applyFill="1" applyBorder="1" applyAlignment="1">
      <alignment vertical="center" wrapText="1"/>
    </xf>
    <xf numFmtId="0" fontId="7" fillId="6" borderId="29" xfId="0" applyFont="1" applyFill="1" applyBorder="1" applyAlignment="1" applyProtection="1">
      <alignment horizontal="center" vertical="center" wrapText="1"/>
      <protection locked="0"/>
    </xf>
    <xf numFmtId="49" fontId="7" fillId="6" borderId="29" xfId="0" quotePrefix="1" applyNumberFormat="1" applyFont="1" applyFill="1" applyBorder="1" applyAlignment="1">
      <alignment horizontal="center" vertical="center"/>
    </xf>
    <xf numFmtId="0" fontId="7" fillId="6" borderId="29" xfId="0" applyFont="1" applyFill="1" applyBorder="1" applyAlignment="1" applyProtection="1">
      <alignment vertical="center" wrapText="1"/>
      <protection locked="0"/>
    </xf>
    <xf numFmtId="0" fontId="5" fillId="9" borderId="1" xfId="0" quotePrefix="1" applyFont="1" applyFill="1" applyBorder="1" applyAlignment="1">
      <alignment horizontal="center" vertical="center" wrapText="1"/>
    </xf>
    <xf numFmtId="195" fontId="3" fillId="11" borderId="9" xfId="1" applyNumberFormat="1" applyFont="1" applyFill="1" applyBorder="1">
      <alignment vertical="center"/>
    </xf>
    <xf numFmtId="196" fontId="3" fillId="11" borderId="6" xfId="0" applyNumberFormat="1" applyFont="1" applyFill="1" applyBorder="1">
      <alignment vertical="center"/>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5" fillId="0" borderId="24" xfId="0" applyFont="1" applyBorder="1" applyAlignment="1">
      <alignment horizontal="center" vertical="center" wrapText="1"/>
    </xf>
    <xf numFmtId="0" fontId="3" fillId="2" borderId="24" xfId="0" applyFont="1" applyFill="1" applyBorder="1" applyAlignment="1">
      <alignment horizontal="center" vertical="center"/>
    </xf>
    <xf numFmtId="0" fontId="3" fillId="0" borderId="0" xfId="0" applyFont="1" applyAlignment="1">
      <alignment horizontal="left" vertical="center"/>
    </xf>
    <xf numFmtId="0" fontId="3" fillId="0" borderId="32" xfId="0" applyFont="1" applyBorder="1" applyAlignment="1">
      <alignment horizontal="left" vertical="center"/>
    </xf>
    <xf numFmtId="0" fontId="44" fillId="0" borderId="24" xfId="0" applyFont="1" applyBorder="1" applyAlignment="1">
      <alignment horizontal="center" vertical="center" wrapText="1"/>
    </xf>
    <xf numFmtId="0" fontId="7" fillId="6" borderId="1" xfId="0" quotePrefix="1" applyFont="1" applyFill="1" applyBorder="1" applyAlignment="1">
      <alignment horizontal="center" vertical="center" wrapText="1"/>
    </xf>
    <xf numFmtId="0" fontId="3" fillId="11" borderId="7" xfId="1" quotePrefix="1" applyFont="1" applyFill="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6" borderId="6" xfId="0" applyFont="1" applyFill="1" applyBorder="1" applyAlignment="1">
      <alignment horizontal="left" vertical="center" wrapText="1"/>
    </xf>
    <xf numFmtId="0" fontId="8" fillId="4" borderId="0" xfId="0" applyFont="1" applyFill="1">
      <alignment vertical="center"/>
    </xf>
    <xf numFmtId="0" fontId="3" fillId="7" borderId="6"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3"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8" fillId="4" borderId="0" xfId="0" applyFont="1" applyFill="1" applyAlignment="1">
      <alignment horizontal="left" vertical="center"/>
    </xf>
    <xf numFmtId="0" fontId="0" fillId="0" borderId="34" xfId="0" applyBorder="1" applyAlignment="1">
      <alignment horizontal="left" vertical="center" wrapText="1"/>
    </xf>
    <xf numFmtId="0" fontId="19" fillId="0" borderId="22" xfId="0" applyFont="1" applyBorder="1" applyAlignment="1">
      <alignment horizontal="left" vertical="center" wrapText="1"/>
    </xf>
    <xf numFmtId="0" fontId="19" fillId="0" borderId="0" xfId="0" applyFont="1" applyAlignment="1">
      <alignment horizontal="left" vertical="center" wrapText="1"/>
    </xf>
    <xf numFmtId="0" fontId="3" fillId="7" borderId="30"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32" xfId="0" applyFont="1" applyBorder="1" applyAlignment="1">
      <alignment horizontal="left" vertical="center"/>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7.png"/><Relationship Id="rId2" Type="http://schemas.openxmlformats.org/officeDocument/2006/relationships/image" Target="../media/image12.png"/><Relationship Id="rId16" Type="http://schemas.openxmlformats.org/officeDocument/2006/relationships/image" Target="../media/image17.png"/><Relationship Id="rId1" Type="http://schemas.openxmlformats.org/officeDocument/2006/relationships/image" Target="../media/image11.png"/><Relationship Id="rId6" Type="http://schemas.openxmlformats.org/officeDocument/2006/relationships/image" Target="../media/image4.png"/><Relationship Id="rId11" Type="http://schemas.openxmlformats.org/officeDocument/2006/relationships/image" Target="../media/image16.png"/><Relationship Id="rId5" Type="http://schemas.openxmlformats.org/officeDocument/2006/relationships/image" Target="../media/image13.png"/><Relationship Id="rId15" Type="http://schemas.openxmlformats.org/officeDocument/2006/relationships/image" Target="../media/image10.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image" Target="../media/image15.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8.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7.png"/><Relationship Id="rId2" Type="http://schemas.openxmlformats.org/officeDocument/2006/relationships/image" Target="../media/image12.png"/><Relationship Id="rId16" Type="http://schemas.openxmlformats.org/officeDocument/2006/relationships/image" Target="../media/image17.png"/><Relationship Id="rId1" Type="http://schemas.openxmlformats.org/officeDocument/2006/relationships/image" Target="../media/image11.png"/><Relationship Id="rId6" Type="http://schemas.openxmlformats.org/officeDocument/2006/relationships/image" Target="../media/image4.png"/><Relationship Id="rId11" Type="http://schemas.openxmlformats.org/officeDocument/2006/relationships/image" Target="../media/image16.png"/><Relationship Id="rId5" Type="http://schemas.openxmlformats.org/officeDocument/2006/relationships/image" Target="../media/image13.png"/><Relationship Id="rId15" Type="http://schemas.openxmlformats.org/officeDocument/2006/relationships/image" Target="../media/image10.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image" Target="../media/image15.png"/><Relationship Id="rId1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10</xdr:row>
      <xdr:rowOff>0</xdr:rowOff>
    </xdr:from>
    <xdr:to>
      <xdr:col>7</xdr:col>
      <xdr:colOff>1560451</xdr:colOff>
      <xdr:row>10</xdr:row>
      <xdr:rowOff>464820</xdr:rowOff>
    </xdr:to>
    <xdr:pic>
      <xdr:nvPicPr>
        <xdr:cNvPr id="3" name="รูปภาพ 2">
          <a:extLst>
            <a:ext uri="{FF2B5EF4-FFF2-40B4-BE49-F238E27FC236}">
              <a16:creationId xmlns:a16="http://schemas.microsoft.com/office/drawing/2014/main" id="{2E909346-0E76-4405-BAFB-7A3783097AE2}"/>
            </a:ext>
          </a:extLst>
        </xdr:cNvPr>
        <xdr:cNvPicPr>
          <a:picLocks noChangeAspect="1"/>
        </xdr:cNvPicPr>
      </xdr:nvPicPr>
      <xdr:blipFill>
        <a:blip xmlns:r="http://schemas.openxmlformats.org/officeDocument/2006/relationships" r:embed="rId1"/>
        <a:stretch>
          <a:fillRect/>
        </a:stretch>
      </xdr:blipFill>
      <xdr:spPr>
        <a:xfrm>
          <a:off x="2499360" y="4503420"/>
          <a:ext cx="6079111" cy="464820"/>
        </a:xfrm>
        <a:prstGeom prst="rect">
          <a:avLst/>
        </a:prstGeom>
      </xdr:spPr>
    </xdr:pic>
    <xdr:clientData/>
  </xdr:twoCellAnchor>
  <xdr:twoCellAnchor editAs="oneCell">
    <xdr:from>
      <xdr:col>3</xdr:col>
      <xdr:colOff>175260</xdr:colOff>
      <xdr:row>39</xdr:row>
      <xdr:rowOff>106680</xdr:rowOff>
    </xdr:from>
    <xdr:to>
      <xdr:col>7</xdr:col>
      <xdr:colOff>663407</xdr:colOff>
      <xdr:row>39</xdr:row>
      <xdr:rowOff>350541</xdr:rowOff>
    </xdr:to>
    <xdr:pic>
      <xdr:nvPicPr>
        <xdr:cNvPr id="4" name="รูปภาพ 3">
          <a:extLst>
            <a:ext uri="{FF2B5EF4-FFF2-40B4-BE49-F238E27FC236}">
              <a16:creationId xmlns:a16="http://schemas.microsoft.com/office/drawing/2014/main" id="{5D00BB83-4EC7-4CC5-BA83-0C66ADC99D75}"/>
            </a:ext>
          </a:extLst>
        </xdr:cNvPr>
        <xdr:cNvPicPr>
          <a:picLocks noChangeAspect="1"/>
        </xdr:cNvPicPr>
      </xdr:nvPicPr>
      <xdr:blipFill>
        <a:blip xmlns:r="http://schemas.openxmlformats.org/officeDocument/2006/relationships" r:embed="rId2"/>
        <a:stretch>
          <a:fillRect/>
        </a:stretch>
      </xdr:blipFill>
      <xdr:spPr>
        <a:xfrm>
          <a:off x="2293620" y="33169860"/>
          <a:ext cx="5387807" cy="243861"/>
        </a:xfrm>
        <a:prstGeom prst="rect">
          <a:avLst/>
        </a:prstGeom>
      </xdr:spPr>
    </xdr:pic>
    <xdr:clientData/>
  </xdr:twoCellAnchor>
  <xdr:twoCellAnchor editAs="oneCell">
    <xdr:from>
      <xdr:col>3</xdr:col>
      <xdr:colOff>190500</xdr:colOff>
      <xdr:row>39</xdr:row>
      <xdr:rowOff>381000</xdr:rowOff>
    </xdr:from>
    <xdr:to>
      <xdr:col>7</xdr:col>
      <xdr:colOff>256540</xdr:colOff>
      <xdr:row>39</xdr:row>
      <xdr:rowOff>876175</xdr:rowOff>
    </xdr:to>
    <xdr:pic>
      <xdr:nvPicPr>
        <xdr:cNvPr id="5" name="รูปภาพ 4">
          <a:extLst>
            <a:ext uri="{FF2B5EF4-FFF2-40B4-BE49-F238E27FC236}">
              <a16:creationId xmlns:a16="http://schemas.microsoft.com/office/drawing/2014/main" id="{8CA50170-3270-4B1C-90D7-D4341F8C9C3B}"/>
            </a:ext>
          </a:extLst>
        </xdr:cNvPr>
        <xdr:cNvPicPr>
          <a:picLocks noChangeAspect="1"/>
        </xdr:cNvPicPr>
      </xdr:nvPicPr>
      <xdr:blipFill>
        <a:blip xmlns:r="http://schemas.openxmlformats.org/officeDocument/2006/relationships" r:embed="rId3"/>
        <a:stretch>
          <a:fillRect/>
        </a:stretch>
      </xdr:blipFill>
      <xdr:spPr>
        <a:xfrm>
          <a:off x="2308860" y="33444180"/>
          <a:ext cx="4965700" cy="495175"/>
        </a:xfrm>
        <a:prstGeom prst="rect">
          <a:avLst/>
        </a:prstGeom>
      </xdr:spPr>
    </xdr:pic>
    <xdr:clientData/>
  </xdr:twoCellAnchor>
  <xdr:twoCellAnchor editAs="oneCell">
    <xdr:from>
      <xdr:col>3</xdr:col>
      <xdr:colOff>160020</xdr:colOff>
      <xdr:row>39</xdr:row>
      <xdr:rowOff>990600</xdr:rowOff>
    </xdr:from>
    <xdr:to>
      <xdr:col>7</xdr:col>
      <xdr:colOff>693891</xdr:colOff>
      <xdr:row>40</xdr:row>
      <xdr:rowOff>99091</xdr:rowOff>
    </xdr:to>
    <xdr:pic>
      <xdr:nvPicPr>
        <xdr:cNvPr id="6" name="รูปภาพ 5">
          <a:extLst>
            <a:ext uri="{FF2B5EF4-FFF2-40B4-BE49-F238E27FC236}">
              <a16:creationId xmlns:a16="http://schemas.microsoft.com/office/drawing/2014/main" id="{BE314831-6324-4A19-ADEF-F368FEBDAB63}"/>
            </a:ext>
          </a:extLst>
        </xdr:cNvPr>
        <xdr:cNvPicPr>
          <a:picLocks noChangeAspect="1"/>
        </xdr:cNvPicPr>
      </xdr:nvPicPr>
      <xdr:blipFill>
        <a:blip xmlns:r="http://schemas.openxmlformats.org/officeDocument/2006/relationships" r:embed="rId4"/>
        <a:stretch>
          <a:fillRect/>
        </a:stretch>
      </xdr:blipFill>
      <xdr:spPr>
        <a:xfrm>
          <a:off x="2278380" y="34053780"/>
          <a:ext cx="5433531" cy="358171"/>
        </a:xfrm>
        <a:prstGeom prst="rect">
          <a:avLst/>
        </a:prstGeom>
      </xdr:spPr>
    </xdr:pic>
    <xdr:clientData/>
  </xdr:twoCellAnchor>
  <xdr:twoCellAnchor editAs="oneCell">
    <xdr:from>
      <xdr:col>3</xdr:col>
      <xdr:colOff>175260</xdr:colOff>
      <xdr:row>40</xdr:row>
      <xdr:rowOff>182880</xdr:rowOff>
    </xdr:from>
    <xdr:to>
      <xdr:col>7</xdr:col>
      <xdr:colOff>663407</xdr:colOff>
      <xdr:row>40</xdr:row>
      <xdr:rowOff>655361</xdr:rowOff>
    </xdr:to>
    <xdr:pic>
      <xdr:nvPicPr>
        <xdr:cNvPr id="7" name="รูปภาพ 6">
          <a:extLst>
            <a:ext uri="{FF2B5EF4-FFF2-40B4-BE49-F238E27FC236}">
              <a16:creationId xmlns:a16="http://schemas.microsoft.com/office/drawing/2014/main" id="{2101EB6D-591B-406E-8323-FE8B01CA5824}"/>
            </a:ext>
          </a:extLst>
        </xdr:cNvPr>
        <xdr:cNvPicPr>
          <a:picLocks noChangeAspect="1"/>
        </xdr:cNvPicPr>
      </xdr:nvPicPr>
      <xdr:blipFill>
        <a:blip xmlns:r="http://schemas.openxmlformats.org/officeDocument/2006/relationships" r:embed="rId5"/>
        <a:stretch>
          <a:fillRect/>
        </a:stretch>
      </xdr:blipFill>
      <xdr:spPr>
        <a:xfrm>
          <a:off x="2293620" y="34495740"/>
          <a:ext cx="5387807" cy="472481"/>
        </a:xfrm>
        <a:prstGeom prst="rect">
          <a:avLst/>
        </a:prstGeom>
      </xdr:spPr>
    </xdr:pic>
    <xdr:clientData/>
  </xdr:twoCellAnchor>
  <xdr:twoCellAnchor editAs="oneCell">
    <xdr:from>
      <xdr:col>3</xdr:col>
      <xdr:colOff>205740</xdr:colOff>
      <xdr:row>40</xdr:row>
      <xdr:rowOff>731520</xdr:rowOff>
    </xdr:from>
    <xdr:to>
      <xdr:col>7</xdr:col>
      <xdr:colOff>716749</xdr:colOff>
      <xdr:row>40</xdr:row>
      <xdr:rowOff>1120174</xdr:rowOff>
    </xdr:to>
    <xdr:pic>
      <xdr:nvPicPr>
        <xdr:cNvPr id="8" name="รูปภาพ 7">
          <a:extLst>
            <a:ext uri="{FF2B5EF4-FFF2-40B4-BE49-F238E27FC236}">
              <a16:creationId xmlns:a16="http://schemas.microsoft.com/office/drawing/2014/main" id="{3147B18C-BC68-4CBC-8F43-ECB5FC4D2F60}"/>
            </a:ext>
          </a:extLst>
        </xdr:cNvPr>
        <xdr:cNvPicPr>
          <a:picLocks noChangeAspect="1"/>
        </xdr:cNvPicPr>
      </xdr:nvPicPr>
      <xdr:blipFill>
        <a:blip xmlns:r="http://schemas.openxmlformats.org/officeDocument/2006/relationships" r:embed="rId6"/>
        <a:stretch>
          <a:fillRect/>
        </a:stretch>
      </xdr:blipFill>
      <xdr:spPr>
        <a:xfrm>
          <a:off x="2324100" y="35044380"/>
          <a:ext cx="5410669" cy="388654"/>
        </a:xfrm>
        <a:prstGeom prst="rect">
          <a:avLst/>
        </a:prstGeom>
      </xdr:spPr>
    </xdr:pic>
    <xdr:clientData/>
  </xdr:twoCellAnchor>
  <xdr:twoCellAnchor editAs="oneCell">
    <xdr:from>
      <xdr:col>7</xdr:col>
      <xdr:colOff>807720</xdr:colOff>
      <xdr:row>39</xdr:row>
      <xdr:rowOff>106680</xdr:rowOff>
    </xdr:from>
    <xdr:to>
      <xdr:col>8</xdr:col>
      <xdr:colOff>4311372</xdr:colOff>
      <xdr:row>39</xdr:row>
      <xdr:rowOff>363241</xdr:rowOff>
    </xdr:to>
    <xdr:pic>
      <xdr:nvPicPr>
        <xdr:cNvPr id="9" name="รูปภาพ 8">
          <a:extLst>
            <a:ext uri="{FF2B5EF4-FFF2-40B4-BE49-F238E27FC236}">
              <a16:creationId xmlns:a16="http://schemas.microsoft.com/office/drawing/2014/main" id="{F0CE1775-BD4F-404C-B1BE-B772A87BFFBD}"/>
            </a:ext>
          </a:extLst>
        </xdr:cNvPr>
        <xdr:cNvPicPr>
          <a:picLocks noChangeAspect="1"/>
        </xdr:cNvPicPr>
      </xdr:nvPicPr>
      <xdr:blipFill>
        <a:blip xmlns:r="http://schemas.openxmlformats.org/officeDocument/2006/relationships" r:embed="rId7"/>
        <a:stretch>
          <a:fillRect/>
        </a:stretch>
      </xdr:blipFill>
      <xdr:spPr>
        <a:xfrm>
          <a:off x="7825740" y="33169860"/>
          <a:ext cx="6269712" cy="256561"/>
        </a:xfrm>
        <a:prstGeom prst="rect">
          <a:avLst/>
        </a:prstGeom>
      </xdr:spPr>
    </xdr:pic>
    <xdr:clientData/>
  </xdr:twoCellAnchor>
  <xdr:twoCellAnchor editAs="oneCell">
    <xdr:from>
      <xdr:col>7</xdr:col>
      <xdr:colOff>891540</xdr:colOff>
      <xdr:row>39</xdr:row>
      <xdr:rowOff>480060</xdr:rowOff>
    </xdr:from>
    <xdr:to>
      <xdr:col>8</xdr:col>
      <xdr:colOff>3268980</xdr:colOff>
      <xdr:row>40</xdr:row>
      <xdr:rowOff>55217</xdr:rowOff>
    </xdr:to>
    <xdr:pic>
      <xdr:nvPicPr>
        <xdr:cNvPr id="10" name="รูปภาพ 9">
          <a:extLst>
            <a:ext uri="{FF2B5EF4-FFF2-40B4-BE49-F238E27FC236}">
              <a16:creationId xmlns:a16="http://schemas.microsoft.com/office/drawing/2014/main" id="{9F432E66-6DAD-481C-AC99-873CE9797D54}"/>
            </a:ext>
          </a:extLst>
        </xdr:cNvPr>
        <xdr:cNvPicPr>
          <a:picLocks noChangeAspect="1"/>
        </xdr:cNvPicPr>
      </xdr:nvPicPr>
      <xdr:blipFill>
        <a:blip xmlns:r="http://schemas.openxmlformats.org/officeDocument/2006/relationships" r:embed="rId8"/>
        <a:stretch>
          <a:fillRect/>
        </a:stretch>
      </xdr:blipFill>
      <xdr:spPr>
        <a:xfrm>
          <a:off x="7909560" y="33543240"/>
          <a:ext cx="5143500" cy="824837"/>
        </a:xfrm>
        <a:prstGeom prst="rect">
          <a:avLst/>
        </a:prstGeom>
      </xdr:spPr>
    </xdr:pic>
    <xdr:clientData/>
  </xdr:twoCellAnchor>
  <xdr:twoCellAnchor editAs="oneCell">
    <xdr:from>
      <xdr:col>7</xdr:col>
      <xdr:colOff>807720</xdr:colOff>
      <xdr:row>40</xdr:row>
      <xdr:rowOff>129540</xdr:rowOff>
    </xdr:from>
    <xdr:to>
      <xdr:col>8</xdr:col>
      <xdr:colOff>3429467</xdr:colOff>
      <xdr:row>40</xdr:row>
      <xdr:rowOff>602021</xdr:rowOff>
    </xdr:to>
    <xdr:pic>
      <xdr:nvPicPr>
        <xdr:cNvPr id="12" name="รูปภาพ 11">
          <a:extLst>
            <a:ext uri="{FF2B5EF4-FFF2-40B4-BE49-F238E27FC236}">
              <a16:creationId xmlns:a16="http://schemas.microsoft.com/office/drawing/2014/main" id="{A51C81C1-41FC-4106-A2B4-C111A14994EF}"/>
            </a:ext>
          </a:extLst>
        </xdr:cNvPr>
        <xdr:cNvPicPr>
          <a:picLocks noChangeAspect="1"/>
        </xdr:cNvPicPr>
      </xdr:nvPicPr>
      <xdr:blipFill>
        <a:blip xmlns:r="http://schemas.openxmlformats.org/officeDocument/2006/relationships" r:embed="rId9"/>
        <a:stretch>
          <a:fillRect/>
        </a:stretch>
      </xdr:blipFill>
      <xdr:spPr>
        <a:xfrm>
          <a:off x="7825740" y="34442400"/>
          <a:ext cx="5387807" cy="472481"/>
        </a:xfrm>
        <a:prstGeom prst="rect">
          <a:avLst/>
        </a:prstGeom>
      </xdr:spPr>
    </xdr:pic>
    <xdr:clientData/>
  </xdr:twoCellAnchor>
  <xdr:twoCellAnchor editAs="oneCell">
    <xdr:from>
      <xdr:col>7</xdr:col>
      <xdr:colOff>876300</xdr:colOff>
      <xdr:row>40</xdr:row>
      <xdr:rowOff>762000</xdr:rowOff>
    </xdr:from>
    <xdr:to>
      <xdr:col>8</xdr:col>
      <xdr:colOff>3536150</xdr:colOff>
      <xdr:row>40</xdr:row>
      <xdr:rowOff>1051585</xdr:rowOff>
    </xdr:to>
    <xdr:pic>
      <xdr:nvPicPr>
        <xdr:cNvPr id="14" name="รูปภาพ 13">
          <a:extLst>
            <a:ext uri="{FF2B5EF4-FFF2-40B4-BE49-F238E27FC236}">
              <a16:creationId xmlns:a16="http://schemas.microsoft.com/office/drawing/2014/main" id="{77DA5908-E175-4F1B-9A2B-4FF7A2812C4B}"/>
            </a:ext>
          </a:extLst>
        </xdr:cNvPr>
        <xdr:cNvPicPr>
          <a:picLocks noChangeAspect="1"/>
        </xdr:cNvPicPr>
      </xdr:nvPicPr>
      <xdr:blipFill>
        <a:blip xmlns:r="http://schemas.openxmlformats.org/officeDocument/2006/relationships" r:embed="rId10"/>
        <a:stretch>
          <a:fillRect/>
        </a:stretch>
      </xdr:blipFill>
      <xdr:spPr>
        <a:xfrm>
          <a:off x="7894320" y="33535620"/>
          <a:ext cx="5425910" cy="289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215900</xdr:colOff>
      <xdr:row>20</xdr:row>
      <xdr:rowOff>107950</xdr:rowOff>
    </xdr:from>
    <xdr:to>
      <xdr:col>6</xdr:col>
      <xdr:colOff>952959</xdr:colOff>
      <xdr:row>20</xdr:row>
      <xdr:rowOff>374673</xdr:rowOff>
    </xdr:to>
    <xdr:pic>
      <xdr:nvPicPr>
        <xdr:cNvPr id="2" name="รูปภาพ 1">
          <a:extLst>
            <a:ext uri="{FF2B5EF4-FFF2-40B4-BE49-F238E27FC236}">
              <a16:creationId xmlns:a16="http://schemas.microsoft.com/office/drawing/2014/main" id="{6D9E2831-0605-6FEC-FE0E-5567BDB1C30A}"/>
            </a:ext>
          </a:extLst>
        </xdr:cNvPr>
        <xdr:cNvPicPr>
          <a:picLocks noChangeAspect="1"/>
        </xdr:cNvPicPr>
      </xdr:nvPicPr>
      <xdr:blipFill>
        <a:blip xmlns:r="http://schemas.openxmlformats.org/officeDocument/2006/relationships" r:embed="rId1"/>
        <a:stretch>
          <a:fillRect/>
        </a:stretch>
      </xdr:blipFill>
      <xdr:spPr>
        <a:xfrm>
          <a:off x="1181100" y="9080500"/>
          <a:ext cx="5296359" cy="266723"/>
        </a:xfrm>
        <a:prstGeom prst="rect">
          <a:avLst/>
        </a:prstGeom>
      </xdr:spPr>
    </xdr:pic>
    <xdr:clientData/>
  </xdr:twoCellAnchor>
  <xdr:twoCellAnchor editAs="oneCell">
    <xdr:from>
      <xdr:col>4</xdr:col>
      <xdr:colOff>1168400</xdr:colOff>
      <xdr:row>26</xdr:row>
      <xdr:rowOff>95250</xdr:rowOff>
    </xdr:from>
    <xdr:to>
      <xdr:col>7</xdr:col>
      <xdr:colOff>1016466</xdr:colOff>
      <xdr:row>26</xdr:row>
      <xdr:rowOff>400076</xdr:rowOff>
    </xdr:to>
    <xdr:pic>
      <xdr:nvPicPr>
        <xdr:cNvPr id="9" name="รูปภาพ 8">
          <a:extLst>
            <a:ext uri="{FF2B5EF4-FFF2-40B4-BE49-F238E27FC236}">
              <a16:creationId xmlns:a16="http://schemas.microsoft.com/office/drawing/2014/main" id="{8D958AE6-AD5E-B337-4A39-1CCBBA50018C}"/>
            </a:ext>
          </a:extLst>
        </xdr:cNvPr>
        <xdr:cNvPicPr>
          <a:picLocks noChangeAspect="1"/>
        </xdr:cNvPicPr>
      </xdr:nvPicPr>
      <xdr:blipFill>
        <a:blip xmlns:r="http://schemas.openxmlformats.org/officeDocument/2006/relationships" r:embed="rId2"/>
        <a:stretch>
          <a:fillRect/>
        </a:stretch>
      </xdr:blipFill>
      <xdr:spPr>
        <a:xfrm>
          <a:off x="2133600" y="11557000"/>
          <a:ext cx="5372566" cy="304826"/>
        </a:xfrm>
        <a:prstGeom prst="rect">
          <a:avLst/>
        </a:prstGeom>
      </xdr:spPr>
    </xdr:pic>
    <xdr:clientData/>
  </xdr:twoCellAnchor>
  <xdr:twoCellAnchor editAs="oneCell">
    <xdr:from>
      <xdr:col>4</xdr:col>
      <xdr:colOff>1333500</xdr:colOff>
      <xdr:row>33</xdr:row>
      <xdr:rowOff>88900</xdr:rowOff>
    </xdr:from>
    <xdr:to>
      <xdr:col>8</xdr:col>
      <xdr:colOff>142707</xdr:colOff>
      <xdr:row>33</xdr:row>
      <xdr:rowOff>332761</xdr:rowOff>
    </xdr:to>
    <xdr:pic>
      <xdr:nvPicPr>
        <xdr:cNvPr id="11" name="รูปภาพ 10">
          <a:extLst>
            <a:ext uri="{FF2B5EF4-FFF2-40B4-BE49-F238E27FC236}">
              <a16:creationId xmlns:a16="http://schemas.microsoft.com/office/drawing/2014/main" id="{FF5CD6EA-F229-9D75-9B93-7930F6D693FE}"/>
            </a:ext>
          </a:extLst>
        </xdr:cNvPr>
        <xdr:cNvPicPr>
          <a:picLocks noChangeAspect="1"/>
        </xdr:cNvPicPr>
      </xdr:nvPicPr>
      <xdr:blipFill>
        <a:blip xmlns:r="http://schemas.openxmlformats.org/officeDocument/2006/relationships" r:embed="rId3"/>
        <a:stretch>
          <a:fillRect/>
        </a:stretch>
      </xdr:blipFill>
      <xdr:spPr>
        <a:xfrm>
          <a:off x="2298700" y="15138400"/>
          <a:ext cx="5387807" cy="243861"/>
        </a:xfrm>
        <a:prstGeom prst="rect">
          <a:avLst/>
        </a:prstGeom>
      </xdr:spPr>
    </xdr:pic>
    <xdr:clientData/>
  </xdr:twoCellAnchor>
  <xdr:twoCellAnchor editAs="oneCell">
    <xdr:from>
      <xdr:col>4</xdr:col>
      <xdr:colOff>285750</xdr:colOff>
      <xdr:row>42</xdr:row>
      <xdr:rowOff>26842</xdr:rowOff>
    </xdr:from>
    <xdr:to>
      <xdr:col>6</xdr:col>
      <xdr:colOff>692150</xdr:colOff>
      <xdr:row>43</xdr:row>
      <xdr:rowOff>1317</xdr:rowOff>
    </xdr:to>
    <xdr:pic>
      <xdr:nvPicPr>
        <xdr:cNvPr id="13" name="รูปภาพ 12">
          <a:extLst>
            <a:ext uri="{FF2B5EF4-FFF2-40B4-BE49-F238E27FC236}">
              <a16:creationId xmlns:a16="http://schemas.microsoft.com/office/drawing/2014/main" id="{B03321AA-306A-CD13-4CBC-100919A3AD0C}"/>
            </a:ext>
          </a:extLst>
        </xdr:cNvPr>
        <xdr:cNvPicPr>
          <a:picLocks noChangeAspect="1"/>
        </xdr:cNvPicPr>
      </xdr:nvPicPr>
      <xdr:blipFill>
        <a:blip xmlns:r="http://schemas.openxmlformats.org/officeDocument/2006/relationships" r:embed="rId4"/>
        <a:stretch>
          <a:fillRect/>
        </a:stretch>
      </xdr:blipFill>
      <xdr:spPr>
        <a:xfrm>
          <a:off x="1250950" y="19749942"/>
          <a:ext cx="4965700" cy="495175"/>
        </a:xfrm>
        <a:prstGeom prst="rect">
          <a:avLst/>
        </a:prstGeom>
      </xdr:spPr>
    </xdr:pic>
    <xdr:clientData/>
  </xdr:twoCellAnchor>
  <xdr:twoCellAnchor editAs="oneCell">
    <xdr:from>
      <xdr:col>4</xdr:col>
      <xdr:colOff>933450</xdr:colOff>
      <xdr:row>47</xdr:row>
      <xdr:rowOff>88900</xdr:rowOff>
    </xdr:from>
    <xdr:to>
      <xdr:col>7</xdr:col>
      <xdr:colOff>933929</xdr:colOff>
      <xdr:row>47</xdr:row>
      <xdr:rowOff>393726</xdr:rowOff>
    </xdr:to>
    <xdr:pic>
      <xdr:nvPicPr>
        <xdr:cNvPr id="15" name="รูปภาพ 14">
          <a:extLst>
            <a:ext uri="{FF2B5EF4-FFF2-40B4-BE49-F238E27FC236}">
              <a16:creationId xmlns:a16="http://schemas.microsoft.com/office/drawing/2014/main" id="{5AD5C668-5512-819D-A9FD-D39ED69F0793}"/>
            </a:ext>
          </a:extLst>
        </xdr:cNvPr>
        <xdr:cNvPicPr>
          <a:picLocks noChangeAspect="1"/>
        </xdr:cNvPicPr>
      </xdr:nvPicPr>
      <xdr:blipFill>
        <a:blip xmlns:r="http://schemas.openxmlformats.org/officeDocument/2006/relationships" r:embed="rId5"/>
        <a:stretch>
          <a:fillRect/>
        </a:stretch>
      </xdr:blipFill>
      <xdr:spPr>
        <a:xfrm>
          <a:off x="1898650" y="22155150"/>
          <a:ext cx="5524979" cy="304826"/>
        </a:xfrm>
        <a:prstGeom prst="rect">
          <a:avLst/>
        </a:prstGeom>
      </xdr:spPr>
    </xdr:pic>
    <xdr:clientData/>
  </xdr:twoCellAnchor>
  <xdr:twoCellAnchor editAs="oneCell">
    <xdr:from>
      <xdr:col>4</xdr:col>
      <xdr:colOff>730250</xdr:colOff>
      <xdr:row>54</xdr:row>
      <xdr:rowOff>6350</xdr:rowOff>
    </xdr:from>
    <xdr:to>
      <xdr:col>7</xdr:col>
      <xdr:colOff>639281</xdr:colOff>
      <xdr:row>54</xdr:row>
      <xdr:rowOff>364521</xdr:rowOff>
    </xdr:to>
    <xdr:pic>
      <xdr:nvPicPr>
        <xdr:cNvPr id="17" name="รูปภาพ 16">
          <a:extLst>
            <a:ext uri="{FF2B5EF4-FFF2-40B4-BE49-F238E27FC236}">
              <a16:creationId xmlns:a16="http://schemas.microsoft.com/office/drawing/2014/main" id="{294F0E51-3C28-6CAC-FAC0-12897C795742}"/>
            </a:ext>
          </a:extLst>
        </xdr:cNvPr>
        <xdr:cNvPicPr>
          <a:picLocks noChangeAspect="1"/>
        </xdr:cNvPicPr>
      </xdr:nvPicPr>
      <xdr:blipFill>
        <a:blip xmlns:r="http://schemas.openxmlformats.org/officeDocument/2006/relationships" r:embed="rId6"/>
        <a:stretch>
          <a:fillRect/>
        </a:stretch>
      </xdr:blipFill>
      <xdr:spPr>
        <a:xfrm>
          <a:off x="1695450" y="25006300"/>
          <a:ext cx="5433531" cy="358171"/>
        </a:xfrm>
        <a:prstGeom prst="rect">
          <a:avLst/>
        </a:prstGeom>
      </xdr:spPr>
    </xdr:pic>
    <xdr:clientData/>
  </xdr:twoCellAnchor>
  <xdr:twoCellAnchor editAs="oneCell">
    <xdr:from>
      <xdr:col>4</xdr:col>
      <xdr:colOff>711200</xdr:colOff>
      <xdr:row>61</xdr:row>
      <xdr:rowOff>57150</xdr:rowOff>
    </xdr:from>
    <xdr:to>
      <xdr:col>7</xdr:col>
      <xdr:colOff>574507</xdr:colOff>
      <xdr:row>62</xdr:row>
      <xdr:rowOff>8931</xdr:rowOff>
    </xdr:to>
    <xdr:pic>
      <xdr:nvPicPr>
        <xdr:cNvPr id="19" name="รูปภาพ 18">
          <a:extLst>
            <a:ext uri="{FF2B5EF4-FFF2-40B4-BE49-F238E27FC236}">
              <a16:creationId xmlns:a16="http://schemas.microsoft.com/office/drawing/2014/main" id="{8F2E545B-9408-8C7E-686F-FC293F229ABD}"/>
            </a:ext>
          </a:extLst>
        </xdr:cNvPr>
        <xdr:cNvPicPr>
          <a:picLocks noChangeAspect="1"/>
        </xdr:cNvPicPr>
      </xdr:nvPicPr>
      <xdr:blipFill>
        <a:blip xmlns:r="http://schemas.openxmlformats.org/officeDocument/2006/relationships" r:embed="rId7"/>
        <a:stretch>
          <a:fillRect/>
        </a:stretch>
      </xdr:blipFill>
      <xdr:spPr>
        <a:xfrm>
          <a:off x="1676400" y="29400500"/>
          <a:ext cx="5387807" cy="472481"/>
        </a:xfrm>
        <a:prstGeom prst="rect">
          <a:avLst/>
        </a:prstGeom>
      </xdr:spPr>
    </xdr:pic>
    <xdr:clientData/>
  </xdr:twoCellAnchor>
  <xdr:twoCellAnchor editAs="oneCell">
    <xdr:from>
      <xdr:col>4</xdr:col>
      <xdr:colOff>146050</xdr:colOff>
      <xdr:row>69</xdr:row>
      <xdr:rowOff>6350</xdr:rowOff>
    </xdr:from>
    <xdr:to>
      <xdr:col>7</xdr:col>
      <xdr:colOff>131287</xdr:colOff>
      <xdr:row>69</xdr:row>
      <xdr:rowOff>311176</xdr:rowOff>
    </xdr:to>
    <xdr:pic>
      <xdr:nvPicPr>
        <xdr:cNvPr id="21" name="รูปภาพ 20">
          <a:extLst>
            <a:ext uri="{FF2B5EF4-FFF2-40B4-BE49-F238E27FC236}">
              <a16:creationId xmlns:a16="http://schemas.microsoft.com/office/drawing/2014/main" id="{E060BB9C-39EB-62FE-DB89-72C0AD7A0B4B}"/>
            </a:ext>
          </a:extLst>
        </xdr:cNvPr>
        <xdr:cNvPicPr>
          <a:picLocks noChangeAspect="1"/>
        </xdr:cNvPicPr>
      </xdr:nvPicPr>
      <xdr:blipFill>
        <a:blip xmlns:r="http://schemas.openxmlformats.org/officeDocument/2006/relationships" r:embed="rId8"/>
        <a:stretch>
          <a:fillRect/>
        </a:stretch>
      </xdr:blipFill>
      <xdr:spPr>
        <a:xfrm>
          <a:off x="1111250" y="33451800"/>
          <a:ext cx="5509737" cy="304826"/>
        </a:xfrm>
        <a:prstGeom prst="rect">
          <a:avLst/>
        </a:prstGeom>
      </xdr:spPr>
    </xdr:pic>
    <xdr:clientData/>
  </xdr:twoCellAnchor>
  <xdr:twoCellAnchor editAs="oneCell">
    <xdr:from>
      <xdr:col>4</xdr:col>
      <xdr:colOff>222250</xdr:colOff>
      <xdr:row>76</xdr:row>
      <xdr:rowOff>63500</xdr:rowOff>
    </xdr:from>
    <xdr:to>
      <xdr:col>7</xdr:col>
      <xdr:colOff>222729</xdr:colOff>
      <xdr:row>76</xdr:row>
      <xdr:rowOff>383568</xdr:rowOff>
    </xdr:to>
    <xdr:pic>
      <xdr:nvPicPr>
        <xdr:cNvPr id="23" name="รูปภาพ 22">
          <a:extLst>
            <a:ext uri="{FF2B5EF4-FFF2-40B4-BE49-F238E27FC236}">
              <a16:creationId xmlns:a16="http://schemas.microsoft.com/office/drawing/2014/main" id="{FB4F8299-8E8F-BAF2-E60B-8F0BF360E81C}"/>
            </a:ext>
          </a:extLst>
        </xdr:cNvPr>
        <xdr:cNvPicPr>
          <a:picLocks noChangeAspect="1"/>
        </xdr:cNvPicPr>
      </xdr:nvPicPr>
      <xdr:blipFill>
        <a:blip xmlns:r="http://schemas.openxmlformats.org/officeDocument/2006/relationships" r:embed="rId9"/>
        <a:stretch>
          <a:fillRect/>
        </a:stretch>
      </xdr:blipFill>
      <xdr:spPr>
        <a:xfrm>
          <a:off x="1187450" y="37280850"/>
          <a:ext cx="5524979" cy="320068"/>
        </a:xfrm>
        <a:prstGeom prst="rect">
          <a:avLst/>
        </a:prstGeom>
      </xdr:spPr>
    </xdr:pic>
    <xdr:clientData/>
  </xdr:twoCellAnchor>
  <xdr:twoCellAnchor editAs="oneCell">
    <xdr:from>
      <xdr:col>4</xdr:col>
      <xdr:colOff>1060450</xdr:colOff>
      <xdr:row>83</xdr:row>
      <xdr:rowOff>76200</xdr:rowOff>
    </xdr:from>
    <xdr:to>
      <xdr:col>7</xdr:col>
      <xdr:colOff>946619</xdr:colOff>
      <xdr:row>83</xdr:row>
      <xdr:rowOff>464854</xdr:rowOff>
    </xdr:to>
    <xdr:pic>
      <xdr:nvPicPr>
        <xdr:cNvPr id="25" name="รูปภาพ 24">
          <a:extLst>
            <a:ext uri="{FF2B5EF4-FFF2-40B4-BE49-F238E27FC236}">
              <a16:creationId xmlns:a16="http://schemas.microsoft.com/office/drawing/2014/main" id="{0710139D-F11F-8E08-D6A9-77E815A72B00}"/>
            </a:ext>
          </a:extLst>
        </xdr:cNvPr>
        <xdr:cNvPicPr>
          <a:picLocks noChangeAspect="1"/>
        </xdr:cNvPicPr>
      </xdr:nvPicPr>
      <xdr:blipFill>
        <a:blip xmlns:r="http://schemas.openxmlformats.org/officeDocument/2006/relationships" r:embed="rId10"/>
        <a:stretch>
          <a:fillRect/>
        </a:stretch>
      </xdr:blipFill>
      <xdr:spPr>
        <a:xfrm>
          <a:off x="2025650" y="40982900"/>
          <a:ext cx="5410669" cy="388654"/>
        </a:xfrm>
        <a:prstGeom prst="rect">
          <a:avLst/>
        </a:prstGeom>
      </xdr:spPr>
    </xdr:pic>
    <xdr:clientData/>
  </xdr:twoCellAnchor>
  <xdr:twoCellAnchor editAs="oneCell">
    <xdr:from>
      <xdr:col>4</xdr:col>
      <xdr:colOff>1028700</xdr:colOff>
      <xdr:row>88</xdr:row>
      <xdr:rowOff>107950</xdr:rowOff>
    </xdr:from>
    <xdr:to>
      <xdr:col>8</xdr:col>
      <xdr:colOff>165595</xdr:colOff>
      <xdr:row>88</xdr:row>
      <xdr:rowOff>428018</xdr:rowOff>
    </xdr:to>
    <xdr:pic>
      <xdr:nvPicPr>
        <xdr:cNvPr id="27" name="รูปภาพ 26">
          <a:extLst>
            <a:ext uri="{FF2B5EF4-FFF2-40B4-BE49-F238E27FC236}">
              <a16:creationId xmlns:a16="http://schemas.microsoft.com/office/drawing/2014/main" id="{BE0F9391-7E58-55D2-92AB-1F5883656D40}"/>
            </a:ext>
          </a:extLst>
        </xdr:cNvPr>
        <xdr:cNvPicPr>
          <a:picLocks noChangeAspect="1"/>
        </xdr:cNvPicPr>
      </xdr:nvPicPr>
      <xdr:blipFill>
        <a:blip xmlns:r="http://schemas.openxmlformats.org/officeDocument/2006/relationships" r:embed="rId11"/>
        <a:stretch>
          <a:fillRect/>
        </a:stretch>
      </xdr:blipFill>
      <xdr:spPr>
        <a:xfrm>
          <a:off x="1993900" y="43586400"/>
          <a:ext cx="5715495" cy="320068"/>
        </a:xfrm>
        <a:prstGeom prst="rect">
          <a:avLst/>
        </a:prstGeom>
      </xdr:spPr>
    </xdr:pic>
    <xdr:clientData/>
  </xdr:twoCellAnchor>
  <xdr:twoCellAnchor editAs="oneCell">
    <xdr:from>
      <xdr:col>4</xdr:col>
      <xdr:colOff>520700</xdr:colOff>
      <xdr:row>96</xdr:row>
      <xdr:rowOff>158750</xdr:rowOff>
    </xdr:from>
    <xdr:to>
      <xdr:col>8</xdr:col>
      <xdr:colOff>211812</xdr:colOff>
      <xdr:row>96</xdr:row>
      <xdr:rowOff>415311</xdr:rowOff>
    </xdr:to>
    <xdr:pic>
      <xdr:nvPicPr>
        <xdr:cNvPr id="29" name="รูปภาพ 28">
          <a:extLst>
            <a:ext uri="{FF2B5EF4-FFF2-40B4-BE49-F238E27FC236}">
              <a16:creationId xmlns:a16="http://schemas.microsoft.com/office/drawing/2014/main" id="{1821F6B2-60AF-02C8-E3D1-8C401FE8EC27}"/>
            </a:ext>
          </a:extLst>
        </xdr:cNvPr>
        <xdr:cNvPicPr>
          <a:picLocks noChangeAspect="1"/>
        </xdr:cNvPicPr>
      </xdr:nvPicPr>
      <xdr:blipFill>
        <a:blip xmlns:r="http://schemas.openxmlformats.org/officeDocument/2006/relationships" r:embed="rId12"/>
        <a:stretch>
          <a:fillRect/>
        </a:stretch>
      </xdr:blipFill>
      <xdr:spPr>
        <a:xfrm>
          <a:off x="1485900" y="47796450"/>
          <a:ext cx="6269712" cy="256561"/>
        </a:xfrm>
        <a:prstGeom prst="rect">
          <a:avLst/>
        </a:prstGeom>
      </xdr:spPr>
    </xdr:pic>
    <xdr:clientData/>
  </xdr:twoCellAnchor>
  <xdr:twoCellAnchor editAs="oneCell">
    <xdr:from>
      <xdr:col>4</xdr:col>
      <xdr:colOff>323851</xdr:colOff>
      <xdr:row>111</xdr:row>
      <xdr:rowOff>57150</xdr:rowOff>
    </xdr:from>
    <xdr:to>
      <xdr:col>6</xdr:col>
      <xdr:colOff>908051</xdr:colOff>
      <xdr:row>111</xdr:row>
      <xdr:rowOff>881987</xdr:rowOff>
    </xdr:to>
    <xdr:pic>
      <xdr:nvPicPr>
        <xdr:cNvPr id="31" name="รูปภาพ 30">
          <a:extLst>
            <a:ext uri="{FF2B5EF4-FFF2-40B4-BE49-F238E27FC236}">
              <a16:creationId xmlns:a16="http://schemas.microsoft.com/office/drawing/2014/main" id="{51D697B5-98B1-0451-B18D-E19E34CFCFAD}"/>
            </a:ext>
          </a:extLst>
        </xdr:cNvPr>
        <xdr:cNvPicPr>
          <a:picLocks noChangeAspect="1"/>
        </xdr:cNvPicPr>
      </xdr:nvPicPr>
      <xdr:blipFill>
        <a:blip xmlns:r="http://schemas.openxmlformats.org/officeDocument/2006/relationships" r:embed="rId13"/>
        <a:stretch>
          <a:fillRect/>
        </a:stretch>
      </xdr:blipFill>
      <xdr:spPr>
        <a:xfrm>
          <a:off x="1289051" y="55651400"/>
          <a:ext cx="5143500" cy="824837"/>
        </a:xfrm>
        <a:prstGeom prst="rect">
          <a:avLst/>
        </a:prstGeom>
      </xdr:spPr>
    </xdr:pic>
    <xdr:clientData/>
  </xdr:twoCellAnchor>
  <xdr:twoCellAnchor editAs="oneCell">
    <xdr:from>
      <xdr:col>4</xdr:col>
      <xdr:colOff>311150</xdr:colOff>
      <xdr:row>116</xdr:row>
      <xdr:rowOff>12700</xdr:rowOff>
    </xdr:from>
    <xdr:to>
      <xdr:col>7</xdr:col>
      <xdr:colOff>174457</xdr:colOff>
      <xdr:row>116</xdr:row>
      <xdr:rowOff>485181</xdr:rowOff>
    </xdr:to>
    <xdr:pic>
      <xdr:nvPicPr>
        <xdr:cNvPr id="33" name="รูปภาพ 32">
          <a:extLst>
            <a:ext uri="{FF2B5EF4-FFF2-40B4-BE49-F238E27FC236}">
              <a16:creationId xmlns:a16="http://schemas.microsoft.com/office/drawing/2014/main" id="{D8EA4762-A06D-0DE2-10B6-AE30C7FFA16C}"/>
            </a:ext>
          </a:extLst>
        </xdr:cNvPr>
        <xdr:cNvPicPr>
          <a:picLocks noChangeAspect="1"/>
        </xdr:cNvPicPr>
      </xdr:nvPicPr>
      <xdr:blipFill>
        <a:blip xmlns:r="http://schemas.openxmlformats.org/officeDocument/2006/relationships" r:embed="rId14"/>
        <a:stretch>
          <a:fillRect/>
        </a:stretch>
      </xdr:blipFill>
      <xdr:spPr>
        <a:xfrm>
          <a:off x="1276350" y="58762900"/>
          <a:ext cx="5387807" cy="472481"/>
        </a:xfrm>
        <a:prstGeom prst="rect">
          <a:avLst/>
        </a:prstGeom>
      </xdr:spPr>
    </xdr:pic>
    <xdr:clientData/>
  </xdr:twoCellAnchor>
  <xdr:twoCellAnchor editAs="oneCell">
    <xdr:from>
      <xdr:col>4</xdr:col>
      <xdr:colOff>222250</xdr:colOff>
      <xdr:row>121</xdr:row>
      <xdr:rowOff>82550</xdr:rowOff>
    </xdr:from>
    <xdr:to>
      <xdr:col>7</xdr:col>
      <xdr:colOff>123660</xdr:colOff>
      <xdr:row>121</xdr:row>
      <xdr:rowOff>372135</xdr:rowOff>
    </xdr:to>
    <xdr:pic>
      <xdr:nvPicPr>
        <xdr:cNvPr id="3" name="รูปภาพ 2">
          <a:extLst>
            <a:ext uri="{FF2B5EF4-FFF2-40B4-BE49-F238E27FC236}">
              <a16:creationId xmlns:a16="http://schemas.microsoft.com/office/drawing/2014/main" id="{24AA115F-3E85-47AC-7DA4-BA248AC0B70D}"/>
            </a:ext>
          </a:extLst>
        </xdr:cNvPr>
        <xdr:cNvPicPr>
          <a:picLocks noChangeAspect="1"/>
        </xdr:cNvPicPr>
      </xdr:nvPicPr>
      <xdr:blipFill>
        <a:blip xmlns:r="http://schemas.openxmlformats.org/officeDocument/2006/relationships" r:embed="rId15"/>
        <a:stretch>
          <a:fillRect/>
        </a:stretch>
      </xdr:blipFill>
      <xdr:spPr>
        <a:xfrm>
          <a:off x="1187450" y="61575950"/>
          <a:ext cx="5425910" cy="289585"/>
        </a:xfrm>
        <a:prstGeom prst="rect">
          <a:avLst/>
        </a:prstGeom>
      </xdr:spPr>
    </xdr:pic>
    <xdr:clientData/>
  </xdr:twoCellAnchor>
  <xdr:twoCellAnchor editAs="oneCell">
    <xdr:from>
      <xdr:col>4</xdr:col>
      <xdr:colOff>171450</xdr:colOff>
      <xdr:row>13</xdr:row>
      <xdr:rowOff>95250</xdr:rowOff>
    </xdr:from>
    <xdr:to>
      <xdr:col>7</xdr:col>
      <xdr:colOff>133825</xdr:colOff>
      <xdr:row>13</xdr:row>
      <xdr:rowOff>522007</xdr:rowOff>
    </xdr:to>
    <xdr:pic>
      <xdr:nvPicPr>
        <xdr:cNvPr id="5" name="รูปภาพ 4">
          <a:extLst>
            <a:ext uri="{FF2B5EF4-FFF2-40B4-BE49-F238E27FC236}">
              <a16:creationId xmlns:a16="http://schemas.microsoft.com/office/drawing/2014/main" id="{D93741E4-24A5-3DD2-1C3C-7925B5072ED3}"/>
            </a:ext>
          </a:extLst>
        </xdr:cNvPr>
        <xdr:cNvPicPr>
          <a:picLocks noChangeAspect="1"/>
        </xdr:cNvPicPr>
      </xdr:nvPicPr>
      <xdr:blipFill>
        <a:blip xmlns:r="http://schemas.openxmlformats.org/officeDocument/2006/relationships" r:embed="rId16"/>
        <a:stretch>
          <a:fillRect/>
        </a:stretch>
      </xdr:blipFill>
      <xdr:spPr>
        <a:xfrm>
          <a:off x="1136650" y="4940300"/>
          <a:ext cx="5486875" cy="426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381000</xdr:colOff>
      <xdr:row>10</xdr:row>
      <xdr:rowOff>0</xdr:rowOff>
    </xdr:from>
    <xdr:to>
      <xdr:col>7</xdr:col>
      <xdr:colOff>1560451</xdr:colOff>
      <xdr:row>10</xdr:row>
      <xdr:rowOff>464820</xdr:rowOff>
    </xdr:to>
    <xdr:pic>
      <xdr:nvPicPr>
        <xdr:cNvPr id="2" name="รูปภาพ 1">
          <a:extLst>
            <a:ext uri="{FF2B5EF4-FFF2-40B4-BE49-F238E27FC236}">
              <a16:creationId xmlns:a16="http://schemas.microsoft.com/office/drawing/2014/main" id="{5FA01621-E7DA-4E69-AE9F-0B66F54C781A}"/>
            </a:ext>
          </a:extLst>
        </xdr:cNvPr>
        <xdr:cNvPicPr>
          <a:picLocks noChangeAspect="1"/>
        </xdr:cNvPicPr>
      </xdr:nvPicPr>
      <xdr:blipFill>
        <a:blip xmlns:r="http://schemas.openxmlformats.org/officeDocument/2006/relationships" r:embed="rId1"/>
        <a:stretch>
          <a:fillRect/>
        </a:stretch>
      </xdr:blipFill>
      <xdr:spPr>
        <a:xfrm>
          <a:off x="2499360" y="4503420"/>
          <a:ext cx="6079111" cy="464820"/>
        </a:xfrm>
        <a:prstGeom prst="rect">
          <a:avLst/>
        </a:prstGeom>
      </xdr:spPr>
    </xdr:pic>
    <xdr:clientData/>
  </xdr:twoCellAnchor>
  <xdr:twoCellAnchor editAs="oneCell">
    <xdr:from>
      <xdr:col>3</xdr:col>
      <xdr:colOff>175260</xdr:colOff>
      <xdr:row>39</xdr:row>
      <xdr:rowOff>106680</xdr:rowOff>
    </xdr:from>
    <xdr:to>
      <xdr:col>7</xdr:col>
      <xdr:colOff>663407</xdr:colOff>
      <xdr:row>39</xdr:row>
      <xdr:rowOff>350541</xdr:rowOff>
    </xdr:to>
    <xdr:pic>
      <xdr:nvPicPr>
        <xdr:cNvPr id="3" name="รูปภาพ 2">
          <a:extLst>
            <a:ext uri="{FF2B5EF4-FFF2-40B4-BE49-F238E27FC236}">
              <a16:creationId xmlns:a16="http://schemas.microsoft.com/office/drawing/2014/main" id="{2E47CB82-09EC-460C-AE61-9F2018A93C2F}"/>
            </a:ext>
          </a:extLst>
        </xdr:cNvPr>
        <xdr:cNvPicPr>
          <a:picLocks noChangeAspect="1"/>
        </xdr:cNvPicPr>
      </xdr:nvPicPr>
      <xdr:blipFill>
        <a:blip xmlns:r="http://schemas.openxmlformats.org/officeDocument/2006/relationships" r:embed="rId2"/>
        <a:stretch>
          <a:fillRect/>
        </a:stretch>
      </xdr:blipFill>
      <xdr:spPr>
        <a:xfrm>
          <a:off x="2293620" y="31630620"/>
          <a:ext cx="5387807" cy="243861"/>
        </a:xfrm>
        <a:prstGeom prst="rect">
          <a:avLst/>
        </a:prstGeom>
      </xdr:spPr>
    </xdr:pic>
    <xdr:clientData/>
  </xdr:twoCellAnchor>
  <xdr:twoCellAnchor editAs="oneCell">
    <xdr:from>
      <xdr:col>3</xdr:col>
      <xdr:colOff>190500</xdr:colOff>
      <xdr:row>39</xdr:row>
      <xdr:rowOff>381000</xdr:rowOff>
    </xdr:from>
    <xdr:to>
      <xdr:col>7</xdr:col>
      <xdr:colOff>256540</xdr:colOff>
      <xdr:row>39</xdr:row>
      <xdr:rowOff>876175</xdr:rowOff>
    </xdr:to>
    <xdr:pic>
      <xdr:nvPicPr>
        <xdr:cNvPr id="4" name="รูปภาพ 3">
          <a:extLst>
            <a:ext uri="{FF2B5EF4-FFF2-40B4-BE49-F238E27FC236}">
              <a16:creationId xmlns:a16="http://schemas.microsoft.com/office/drawing/2014/main" id="{5A1EB9D3-8D7C-4D7B-8A0F-EF56E9564259}"/>
            </a:ext>
          </a:extLst>
        </xdr:cNvPr>
        <xdr:cNvPicPr>
          <a:picLocks noChangeAspect="1"/>
        </xdr:cNvPicPr>
      </xdr:nvPicPr>
      <xdr:blipFill>
        <a:blip xmlns:r="http://schemas.openxmlformats.org/officeDocument/2006/relationships" r:embed="rId3"/>
        <a:stretch>
          <a:fillRect/>
        </a:stretch>
      </xdr:blipFill>
      <xdr:spPr>
        <a:xfrm>
          <a:off x="2308860" y="31904940"/>
          <a:ext cx="4965700" cy="495175"/>
        </a:xfrm>
        <a:prstGeom prst="rect">
          <a:avLst/>
        </a:prstGeom>
      </xdr:spPr>
    </xdr:pic>
    <xdr:clientData/>
  </xdr:twoCellAnchor>
  <xdr:twoCellAnchor editAs="oneCell">
    <xdr:from>
      <xdr:col>3</xdr:col>
      <xdr:colOff>160020</xdr:colOff>
      <xdr:row>39</xdr:row>
      <xdr:rowOff>990600</xdr:rowOff>
    </xdr:from>
    <xdr:to>
      <xdr:col>7</xdr:col>
      <xdr:colOff>693891</xdr:colOff>
      <xdr:row>40</xdr:row>
      <xdr:rowOff>99091</xdr:rowOff>
    </xdr:to>
    <xdr:pic>
      <xdr:nvPicPr>
        <xdr:cNvPr id="5" name="รูปภาพ 4">
          <a:extLst>
            <a:ext uri="{FF2B5EF4-FFF2-40B4-BE49-F238E27FC236}">
              <a16:creationId xmlns:a16="http://schemas.microsoft.com/office/drawing/2014/main" id="{CD240D12-4B44-4E54-AE7D-49262C45B4B9}"/>
            </a:ext>
          </a:extLst>
        </xdr:cNvPr>
        <xdr:cNvPicPr>
          <a:picLocks noChangeAspect="1"/>
        </xdr:cNvPicPr>
      </xdr:nvPicPr>
      <xdr:blipFill>
        <a:blip xmlns:r="http://schemas.openxmlformats.org/officeDocument/2006/relationships" r:embed="rId4"/>
        <a:stretch>
          <a:fillRect/>
        </a:stretch>
      </xdr:blipFill>
      <xdr:spPr>
        <a:xfrm>
          <a:off x="2278380" y="32514540"/>
          <a:ext cx="5433531" cy="358171"/>
        </a:xfrm>
        <a:prstGeom prst="rect">
          <a:avLst/>
        </a:prstGeom>
      </xdr:spPr>
    </xdr:pic>
    <xdr:clientData/>
  </xdr:twoCellAnchor>
  <xdr:twoCellAnchor editAs="oneCell">
    <xdr:from>
      <xdr:col>3</xdr:col>
      <xdr:colOff>175260</xdr:colOff>
      <xdr:row>40</xdr:row>
      <xdr:rowOff>182880</xdr:rowOff>
    </xdr:from>
    <xdr:to>
      <xdr:col>7</xdr:col>
      <xdr:colOff>663407</xdr:colOff>
      <xdr:row>40</xdr:row>
      <xdr:rowOff>655361</xdr:rowOff>
    </xdr:to>
    <xdr:pic>
      <xdr:nvPicPr>
        <xdr:cNvPr id="6" name="รูปภาพ 5">
          <a:extLst>
            <a:ext uri="{FF2B5EF4-FFF2-40B4-BE49-F238E27FC236}">
              <a16:creationId xmlns:a16="http://schemas.microsoft.com/office/drawing/2014/main" id="{E7A1127C-C366-4F8C-8999-B294C130C2D4}"/>
            </a:ext>
          </a:extLst>
        </xdr:cNvPr>
        <xdr:cNvPicPr>
          <a:picLocks noChangeAspect="1"/>
        </xdr:cNvPicPr>
      </xdr:nvPicPr>
      <xdr:blipFill>
        <a:blip xmlns:r="http://schemas.openxmlformats.org/officeDocument/2006/relationships" r:embed="rId5"/>
        <a:stretch>
          <a:fillRect/>
        </a:stretch>
      </xdr:blipFill>
      <xdr:spPr>
        <a:xfrm>
          <a:off x="2293620" y="32956500"/>
          <a:ext cx="5387807" cy="472481"/>
        </a:xfrm>
        <a:prstGeom prst="rect">
          <a:avLst/>
        </a:prstGeom>
      </xdr:spPr>
    </xdr:pic>
    <xdr:clientData/>
  </xdr:twoCellAnchor>
  <xdr:twoCellAnchor editAs="oneCell">
    <xdr:from>
      <xdr:col>3</xdr:col>
      <xdr:colOff>205740</xdr:colOff>
      <xdr:row>40</xdr:row>
      <xdr:rowOff>731520</xdr:rowOff>
    </xdr:from>
    <xdr:to>
      <xdr:col>7</xdr:col>
      <xdr:colOff>716749</xdr:colOff>
      <xdr:row>40</xdr:row>
      <xdr:rowOff>1120174</xdr:rowOff>
    </xdr:to>
    <xdr:pic>
      <xdr:nvPicPr>
        <xdr:cNvPr id="7" name="รูปภาพ 6">
          <a:extLst>
            <a:ext uri="{FF2B5EF4-FFF2-40B4-BE49-F238E27FC236}">
              <a16:creationId xmlns:a16="http://schemas.microsoft.com/office/drawing/2014/main" id="{29897175-16DC-4916-9AAE-7D87B12C49D8}"/>
            </a:ext>
          </a:extLst>
        </xdr:cNvPr>
        <xdr:cNvPicPr>
          <a:picLocks noChangeAspect="1"/>
        </xdr:cNvPicPr>
      </xdr:nvPicPr>
      <xdr:blipFill>
        <a:blip xmlns:r="http://schemas.openxmlformats.org/officeDocument/2006/relationships" r:embed="rId6"/>
        <a:stretch>
          <a:fillRect/>
        </a:stretch>
      </xdr:blipFill>
      <xdr:spPr>
        <a:xfrm>
          <a:off x="2324100" y="33505140"/>
          <a:ext cx="5410669" cy="388654"/>
        </a:xfrm>
        <a:prstGeom prst="rect">
          <a:avLst/>
        </a:prstGeom>
      </xdr:spPr>
    </xdr:pic>
    <xdr:clientData/>
  </xdr:twoCellAnchor>
  <xdr:twoCellAnchor editAs="oneCell">
    <xdr:from>
      <xdr:col>7</xdr:col>
      <xdr:colOff>807720</xdr:colOff>
      <xdr:row>39</xdr:row>
      <xdr:rowOff>106680</xdr:rowOff>
    </xdr:from>
    <xdr:to>
      <xdr:col>8</xdr:col>
      <xdr:colOff>4311372</xdr:colOff>
      <xdr:row>39</xdr:row>
      <xdr:rowOff>363241</xdr:rowOff>
    </xdr:to>
    <xdr:pic>
      <xdr:nvPicPr>
        <xdr:cNvPr id="8" name="รูปภาพ 7">
          <a:extLst>
            <a:ext uri="{FF2B5EF4-FFF2-40B4-BE49-F238E27FC236}">
              <a16:creationId xmlns:a16="http://schemas.microsoft.com/office/drawing/2014/main" id="{7D210B0A-4D1A-4869-A187-8C3990C7111B}"/>
            </a:ext>
          </a:extLst>
        </xdr:cNvPr>
        <xdr:cNvPicPr>
          <a:picLocks noChangeAspect="1"/>
        </xdr:cNvPicPr>
      </xdr:nvPicPr>
      <xdr:blipFill>
        <a:blip xmlns:r="http://schemas.openxmlformats.org/officeDocument/2006/relationships" r:embed="rId7"/>
        <a:stretch>
          <a:fillRect/>
        </a:stretch>
      </xdr:blipFill>
      <xdr:spPr>
        <a:xfrm>
          <a:off x="7825740" y="31630620"/>
          <a:ext cx="6269712" cy="256561"/>
        </a:xfrm>
        <a:prstGeom prst="rect">
          <a:avLst/>
        </a:prstGeom>
      </xdr:spPr>
    </xdr:pic>
    <xdr:clientData/>
  </xdr:twoCellAnchor>
  <xdr:twoCellAnchor editAs="oneCell">
    <xdr:from>
      <xdr:col>7</xdr:col>
      <xdr:colOff>891540</xdr:colOff>
      <xdr:row>39</xdr:row>
      <xdr:rowOff>480060</xdr:rowOff>
    </xdr:from>
    <xdr:to>
      <xdr:col>8</xdr:col>
      <xdr:colOff>3268980</xdr:colOff>
      <xdr:row>40</xdr:row>
      <xdr:rowOff>55217</xdr:rowOff>
    </xdr:to>
    <xdr:pic>
      <xdr:nvPicPr>
        <xdr:cNvPr id="9" name="รูปภาพ 8">
          <a:extLst>
            <a:ext uri="{FF2B5EF4-FFF2-40B4-BE49-F238E27FC236}">
              <a16:creationId xmlns:a16="http://schemas.microsoft.com/office/drawing/2014/main" id="{BB7C43B9-D0A4-4896-AD41-EC20841F79D9}"/>
            </a:ext>
          </a:extLst>
        </xdr:cNvPr>
        <xdr:cNvPicPr>
          <a:picLocks noChangeAspect="1"/>
        </xdr:cNvPicPr>
      </xdr:nvPicPr>
      <xdr:blipFill>
        <a:blip xmlns:r="http://schemas.openxmlformats.org/officeDocument/2006/relationships" r:embed="rId8"/>
        <a:stretch>
          <a:fillRect/>
        </a:stretch>
      </xdr:blipFill>
      <xdr:spPr>
        <a:xfrm>
          <a:off x="7909560" y="32004000"/>
          <a:ext cx="5143500" cy="824837"/>
        </a:xfrm>
        <a:prstGeom prst="rect">
          <a:avLst/>
        </a:prstGeom>
      </xdr:spPr>
    </xdr:pic>
    <xdr:clientData/>
  </xdr:twoCellAnchor>
  <xdr:twoCellAnchor editAs="oneCell">
    <xdr:from>
      <xdr:col>7</xdr:col>
      <xdr:colOff>807720</xdr:colOff>
      <xdr:row>40</xdr:row>
      <xdr:rowOff>129540</xdr:rowOff>
    </xdr:from>
    <xdr:to>
      <xdr:col>8</xdr:col>
      <xdr:colOff>3429467</xdr:colOff>
      <xdr:row>40</xdr:row>
      <xdr:rowOff>602021</xdr:rowOff>
    </xdr:to>
    <xdr:pic>
      <xdr:nvPicPr>
        <xdr:cNvPr id="10" name="รูปภาพ 9">
          <a:extLst>
            <a:ext uri="{FF2B5EF4-FFF2-40B4-BE49-F238E27FC236}">
              <a16:creationId xmlns:a16="http://schemas.microsoft.com/office/drawing/2014/main" id="{1C691D91-133C-4523-AD20-44EF596FB4E7}"/>
            </a:ext>
          </a:extLst>
        </xdr:cNvPr>
        <xdr:cNvPicPr>
          <a:picLocks noChangeAspect="1"/>
        </xdr:cNvPicPr>
      </xdr:nvPicPr>
      <xdr:blipFill>
        <a:blip xmlns:r="http://schemas.openxmlformats.org/officeDocument/2006/relationships" r:embed="rId9"/>
        <a:stretch>
          <a:fillRect/>
        </a:stretch>
      </xdr:blipFill>
      <xdr:spPr>
        <a:xfrm>
          <a:off x="7825740" y="32903160"/>
          <a:ext cx="5387807" cy="472481"/>
        </a:xfrm>
        <a:prstGeom prst="rect">
          <a:avLst/>
        </a:prstGeom>
      </xdr:spPr>
    </xdr:pic>
    <xdr:clientData/>
  </xdr:twoCellAnchor>
  <xdr:twoCellAnchor editAs="oneCell">
    <xdr:from>
      <xdr:col>7</xdr:col>
      <xdr:colOff>876300</xdr:colOff>
      <xdr:row>40</xdr:row>
      <xdr:rowOff>762000</xdr:rowOff>
    </xdr:from>
    <xdr:to>
      <xdr:col>8</xdr:col>
      <xdr:colOff>3536150</xdr:colOff>
      <xdr:row>40</xdr:row>
      <xdr:rowOff>1051585</xdr:rowOff>
    </xdr:to>
    <xdr:pic>
      <xdr:nvPicPr>
        <xdr:cNvPr id="11" name="รูปภาพ 10">
          <a:extLst>
            <a:ext uri="{FF2B5EF4-FFF2-40B4-BE49-F238E27FC236}">
              <a16:creationId xmlns:a16="http://schemas.microsoft.com/office/drawing/2014/main" id="{D43D6B32-0EEC-4B46-A6EC-76203669DE01}"/>
            </a:ext>
          </a:extLst>
        </xdr:cNvPr>
        <xdr:cNvPicPr>
          <a:picLocks noChangeAspect="1"/>
        </xdr:cNvPicPr>
      </xdr:nvPicPr>
      <xdr:blipFill>
        <a:blip xmlns:r="http://schemas.openxmlformats.org/officeDocument/2006/relationships" r:embed="rId10"/>
        <a:stretch>
          <a:fillRect/>
        </a:stretch>
      </xdr:blipFill>
      <xdr:spPr>
        <a:xfrm>
          <a:off x="7894320" y="33535620"/>
          <a:ext cx="5425910" cy="289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215900</xdr:colOff>
      <xdr:row>20</xdr:row>
      <xdr:rowOff>107950</xdr:rowOff>
    </xdr:from>
    <xdr:to>
      <xdr:col>6</xdr:col>
      <xdr:colOff>952959</xdr:colOff>
      <xdr:row>20</xdr:row>
      <xdr:rowOff>374673</xdr:rowOff>
    </xdr:to>
    <xdr:pic>
      <xdr:nvPicPr>
        <xdr:cNvPr id="2" name="รูปภาพ 1">
          <a:extLst>
            <a:ext uri="{FF2B5EF4-FFF2-40B4-BE49-F238E27FC236}">
              <a16:creationId xmlns:a16="http://schemas.microsoft.com/office/drawing/2014/main" id="{3B88FF94-2907-4D70-876F-C9D5C6AAF4CE}"/>
            </a:ext>
          </a:extLst>
        </xdr:cNvPr>
        <xdr:cNvPicPr>
          <a:picLocks noChangeAspect="1"/>
        </xdr:cNvPicPr>
      </xdr:nvPicPr>
      <xdr:blipFill>
        <a:blip xmlns:r="http://schemas.openxmlformats.org/officeDocument/2006/relationships" r:embed="rId1"/>
        <a:stretch>
          <a:fillRect/>
        </a:stretch>
      </xdr:blipFill>
      <xdr:spPr>
        <a:xfrm>
          <a:off x="1191260" y="8047990"/>
          <a:ext cx="5301439" cy="266723"/>
        </a:xfrm>
        <a:prstGeom prst="rect">
          <a:avLst/>
        </a:prstGeom>
      </xdr:spPr>
    </xdr:pic>
    <xdr:clientData/>
  </xdr:twoCellAnchor>
  <xdr:twoCellAnchor editAs="oneCell">
    <xdr:from>
      <xdr:col>4</xdr:col>
      <xdr:colOff>1168400</xdr:colOff>
      <xdr:row>26</xdr:row>
      <xdr:rowOff>95250</xdr:rowOff>
    </xdr:from>
    <xdr:to>
      <xdr:col>7</xdr:col>
      <xdr:colOff>1016466</xdr:colOff>
      <xdr:row>26</xdr:row>
      <xdr:rowOff>400076</xdr:rowOff>
    </xdr:to>
    <xdr:pic>
      <xdr:nvPicPr>
        <xdr:cNvPr id="3" name="รูปภาพ 2">
          <a:extLst>
            <a:ext uri="{FF2B5EF4-FFF2-40B4-BE49-F238E27FC236}">
              <a16:creationId xmlns:a16="http://schemas.microsoft.com/office/drawing/2014/main" id="{B39A031D-8F0F-417F-B668-977347A4BABC}"/>
            </a:ext>
          </a:extLst>
        </xdr:cNvPr>
        <xdr:cNvPicPr>
          <a:picLocks noChangeAspect="1"/>
        </xdr:cNvPicPr>
      </xdr:nvPicPr>
      <xdr:blipFill>
        <a:blip xmlns:r="http://schemas.openxmlformats.org/officeDocument/2006/relationships" r:embed="rId2"/>
        <a:stretch>
          <a:fillRect/>
        </a:stretch>
      </xdr:blipFill>
      <xdr:spPr>
        <a:xfrm>
          <a:off x="2143760" y="10900410"/>
          <a:ext cx="5380186" cy="304826"/>
        </a:xfrm>
        <a:prstGeom prst="rect">
          <a:avLst/>
        </a:prstGeom>
      </xdr:spPr>
    </xdr:pic>
    <xdr:clientData/>
  </xdr:twoCellAnchor>
  <xdr:twoCellAnchor editAs="oneCell">
    <xdr:from>
      <xdr:col>4</xdr:col>
      <xdr:colOff>1333500</xdr:colOff>
      <xdr:row>33</xdr:row>
      <xdr:rowOff>88900</xdr:rowOff>
    </xdr:from>
    <xdr:to>
      <xdr:col>8</xdr:col>
      <xdr:colOff>142707</xdr:colOff>
      <xdr:row>33</xdr:row>
      <xdr:rowOff>332761</xdr:rowOff>
    </xdr:to>
    <xdr:pic>
      <xdr:nvPicPr>
        <xdr:cNvPr id="4" name="รูปภาพ 3">
          <a:extLst>
            <a:ext uri="{FF2B5EF4-FFF2-40B4-BE49-F238E27FC236}">
              <a16:creationId xmlns:a16="http://schemas.microsoft.com/office/drawing/2014/main" id="{90B812FE-38A8-4AC6-BEB3-DC85765D2942}"/>
            </a:ext>
          </a:extLst>
        </xdr:cNvPr>
        <xdr:cNvPicPr>
          <a:picLocks noChangeAspect="1"/>
        </xdr:cNvPicPr>
      </xdr:nvPicPr>
      <xdr:blipFill>
        <a:blip xmlns:r="http://schemas.openxmlformats.org/officeDocument/2006/relationships" r:embed="rId3"/>
        <a:stretch>
          <a:fillRect/>
        </a:stretch>
      </xdr:blipFill>
      <xdr:spPr>
        <a:xfrm>
          <a:off x="2308860" y="14475460"/>
          <a:ext cx="5392887" cy="243861"/>
        </a:xfrm>
        <a:prstGeom prst="rect">
          <a:avLst/>
        </a:prstGeom>
      </xdr:spPr>
    </xdr:pic>
    <xdr:clientData/>
  </xdr:twoCellAnchor>
  <xdr:twoCellAnchor editAs="oneCell">
    <xdr:from>
      <xdr:col>4</xdr:col>
      <xdr:colOff>285750</xdr:colOff>
      <xdr:row>42</xdr:row>
      <xdr:rowOff>26842</xdr:rowOff>
    </xdr:from>
    <xdr:to>
      <xdr:col>6</xdr:col>
      <xdr:colOff>692150</xdr:colOff>
      <xdr:row>43</xdr:row>
      <xdr:rowOff>1317</xdr:rowOff>
    </xdr:to>
    <xdr:pic>
      <xdr:nvPicPr>
        <xdr:cNvPr id="5" name="รูปภาพ 4">
          <a:extLst>
            <a:ext uri="{FF2B5EF4-FFF2-40B4-BE49-F238E27FC236}">
              <a16:creationId xmlns:a16="http://schemas.microsoft.com/office/drawing/2014/main" id="{A3EE1FFD-1173-4AFF-8E86-D6BDD07A1654}"/>
            </a:ext>
          </a:extLst>
        </xdr:cNvPr>
        <xdr:cNvPicPr>
          <a:picLocks noChangeAspect="1"/>
        </xdr:cNvPicPr>
      </xdr:nvPicPr>
      <xdr:blipFill>
        <a:blip xmlns:r="http://schemas.openxmlformats.org/officeDocument/2006/relationships" r:embed="rId4"/>
        <a:stretch>
          <a:fillRect/>
        </a:stretch>
      </xdr:blipFill>
      <xdr:spPr>
        <a:xfrm>
          <a:off x="1261110" y="19076842"/>
          <a:ext cx="4970780" cy="492635"/>
        </a:xfrm>
        <a:prstGeom prst="rect">
          <a:avLst/>
        </a:prstGeom>
      </xdr:spPr>
    </xdr:pic>
    <xdr:clientData/>
  </xdr:twoCellAnchor>
  <xdr:twoCellAnchor editAs="oneCell">
    <xdr:from>
      <xdr:col>4</xdr:col>
      <xdr:colOff>933450</xdr:colOff>
      <xdr:row>47</xdr:row>
      <xdr:rowOff>88900</xdr:rowOff>
    </xdr:from>
    <xdr:to>
      <xdr:col>7</xdr:col>
      <xdr:colOff>933929</xdr:colOff>
      <xdr:row>47</xdr:row>
      <xdr:rowOff>393726</xdr:rowOff>
    </xdr:to>
    <xdr:pic>
      <xdr:nvPicPr>
        <xdr:cNvPr id="6" name="รูปภาพ 5">
          <a:extLst>
            <a:ext uri="{FF2B5EF4-FFF2-40B4-BE49-F238E27FC236}">
              <a16:creationId xmlns:a16="http://schemas.microsoft.com/office/drawing/2014/main" id="{6E010CD0-5BAC-487E-99D4-FCBCD96E7839}"/>
            </a:ext>
          </a:extLst>
        </xdr:cNvPr>
        <xdr:cNvPicPr>
          <a:picLocks noChangeAspect="1"/>
        </xdr:cNvPicPr>
      </xdr:nvPicPr>
      <xdr:blipFill>
        <a:blip xmlns:r="http://schemas.openxmlformats.org/officeDocument/2006/relationships" r:embed="rId5"/>
        <a:stretch>
          <a:fillRect/>
        </a:stretch>
      </xdr:blipFill>
      <xdr:spPr>
        <a:xfrm>
          <a:off x="1908810" y="21478240"/>
          <a:ext cx="5532599" cy="304826"/>
        </a:xfrm>
        <a:prstGeom prst="rect">
          <a:avLst/>
        </a:prstGeom>
      </xdr:spPr>
    </xdr:pic>
    <xdr:clientData/>
  </xdr:twoCellAnchor>
  <xdr:twoCellAnchor editAs="oneCell">
    <xdr:from>
      <xdr:col>4</xdr:col>
      <xdr:colOff>730250</xdr:colOff>
      <xdr:row>54</xdr:row>
      <xdr:rowOff>6350</xdr:rowOff>
    </xdr:from>
    <xdr:to>
      <xdr:col>7</xdr:col>
      <xdr:colOff>639281</xdr:colOff>
      <xdr:row>54</xdr:row>
      <xdr:rowOff>364521</xdr:rowOff>
    </xdr:to>
    <xdr:pic>
      <xdr:nvPicPr>
        <xdr:cNvPr id="7" name="รูปภาพ 6">
          <a:extLst>
            <a:ext uri="{FF2B5EF4-FFF2-40B4-BE49-F238E27FC236}">
              <a16:creationId xmlns:a16="http://schemas.microsoft.com/office/drawing/2014/main" id="{61CE5B14-7570-4C0C-9653-855C8C810776}"/>
            </a:ext>
          </a:extLst>
        </xdr:cNvPr>
        <xdr:cNvPicPr>
          <a:picLocks noChangeAspect="1"/>
        </xdr:cNvPicPr>
      </xdr:nvPicPr>
      <xdr:blipFill>
        <a:blip xmlns:r="http://schemas.openxmlformats.org/officeDocument/2006/relationships" r:embed="rId6"/>
        <a:stretch>
          <a:fillRect/>
        </a:stretch>
      </xdr:blipFill>
      <xdr:spPr>
        <a:xfrm>
          <a:off x="1705610" y="24977090"/>
          <a:ext cx="5441151" cy="358171"/>
        </a:xfrm>
        <a:prstGeom prst="rect">
          <a:avLst/>
        </a:prstGeom>
      </xdr:spPr>
    </xdr:pic>
    <xdr:clientData/>
  </xdr:twoCellAnchor>
  <xdr:twoCellAnchor editAs="oneCell">
    <xdr:from>
      <xdr:col>4</xdr:col>
      <xdr:colOff>711200</xdr:colOff>
      <xdr:row>61</xdr:row>
      <xdr:rowOff>57150</xdr:rowOff>
    </xdr:from>
    <xdr:to>
      <xdr:col>7</xdr:col>
      <xdr:colOff>574507</xdr:colOff>
      <xdr:row>62</xdr:row>
      <xdr:rowOff>8931</xdr:rowOff>
    </xdr:to>
    <xdr:pic>
      <xdr:nvPicPr>
        <xdr:cNvPr id="8" name="รูปภาพ 7">
          <a:extLst>
            <a:ext uri="{FF2B5EF4-FFF2-40B4-BE49-F238E27FC236}">
              <a16:creationId xmlns:a16="http://schemas.microsoft.com/office/drawing/2014/main" id="{F4905879-5CF4-4061-ADC2-BAE36F1BA3D0}"/>
            </a:ext>
          </a:extLst>
        </xdr:cNvPr>
        <xdr:cNvPicPr>
          <a:picLocks noChangeAspect="1"/>
        </xdr:cNvPicPr>
      </xdr:nvPicPr>
      <xdr:blipFill>
        <a:blip xmlns:r="http://schemas.openxmlformats.org/officeDocument/2006/relationships" r:embed="rId7"/>
        <a:stretch>
          <a:fillRect/>
        </a:stretch>
      </xdr:blipFill>
      <xdr:spPr>
        <a:xfrm>
          <a:off x="1686560" y="28708350"/>
          <a:ext cx="5395427" cy="469941"/>
        </a:xfrm>
        <a:prstGeom prst="rect">
          <a:avLst/>
        </a:prstGeom>
      </xdr:spPr>
    </xdr:pic>
    <xdr:clientData/>
  </xdr:twoCellAnchor>
  <xdr:twoCellAnchor editAs="oneCell">
    <xdr:from>
      <xdr:col>4</xdr:col>
      <xdr:colOff>146050</xdr:colOff>
      <xdr:row>69</xdr:row>
      <xdr:rowOff>6350</xdr:rowOff>
    </xdr:from>
    <xdr:to>
      <xdr:col>7</xdr:col>
      <xdr:colOff>131287</xdr:colOff>
      <xdr:row>69</xdr:row>
      <xdr:rowOff>311176</xdr:rowOff>
    </xdr:to>
    <xdr:pic>
      <xdr:nvPicPr>
        <xdr:cNvPr id="9" name="รูปภาพ 8">
          <a:extLst>
            <a:ext uri="{FF2B5EF4-FFF2-40B4-BE49-F238E27FC236}">
              <a16:creationId xmlns:a16="http://schemas.microsoft.com/office/drawing/2014/main" id="{B9478D34-5BD4-4F8C-9A0C-8F236E2E097A}"/>
            </a:ext>
          </a:extLst>
        </xdr:cNvPr>
        <xdr:cNvPicPr>
          <a:picLocks noChangeAspect="1"/>
        </xdr:cNvPicPr>
      </xdr:nvPicPr>
      <xdr:blipFill>
        <a:blip xmlns:r="http://schemas.openxmlformats.org/officeDocument/2006/relationships" r:embed="rId8"/>
        <a:stretch>
          <a:fillRect/>
        </a:stretch>
      </xdr:blipFill>
      <xdr:spPr>
        <a:xfrm>
          <a:off x="1121410" y="32749490"/>
          <a:ext cx="5517357" cy="304826"/>
        </a:xfrm>
        <a:prstGeom prst="rect">
          <a:avLst/>
        </a:prstGeom>
      </xdr:spPr>
    </xdr:pic>
    <xdr:clientData/>
  </xdr:twoCellAnchor>
  <xdr:twoCellAnchor editAs="oneCell">
    <xdr:from>
      <xdr:col>4</xdr:col>
      <xdr:colOff>222250</xdr:colOff>
      <xdr:row>76</xdr:row>
      <xdr:rowOff>63500</xdr:rowOff>
    </xdr:from>
    <xdr:to>
      <xdr:col>7</xdr:col>
      <xdr:colOff>222729</xdr:colOff>
      <xdr:row>76</xdr:row>
      <xdr:rowOff>383568</xdr:rowOff>
    </xdr:to>
    <xdr:pic>
      <xdr:nvPicPr>
        <xdr:cNvPr id="10" name="รูปภาพ 9">
          <a:extLst>
            <a:ext uri="{FF2B5EF4-FFF2-40B4-BE49-F238E27FC236}">
              <a16:creationId xmlns:a16="http://schemas.microsoft.com/office/drawing/2014/main" id="{F6201958-C067-4310-9DC3-01FF9A681321}"/>
            </a:ext>
          </a:extLst>
        </xdr:cNvPr>
        <xdr:cNvPicPr>
          <a:picLocks noChangeAspect="1"/>
        </xdr:cNvPicPr>
      </xdr:nvPicPr>
      <xdr:blipFill>
        <a:blip xmlns:r="http://schemas.openxmlformats.org/officeDocument/2006/relationships" r:embed="rId9"/>
        <a:stretch>
          <a:fillRect/>
        </a:stretch>
      </xdr:blipFill>
      <xdr:spPr>
        <a:xfrm>
          <a:off x="1197610" y="36570920"/>
          <a:ext cx="5532599" cy="320068"/>
        </a:xfrm>
        <a:prstGeom prst="rect">
          <a:avLst/>
        </a:prstGeom>
      </xdr:spPr>
    </xdr:pic>
    <xdr:clientData/>
  </xdr:twoCellAnchor>
  <xdr:twoCellAnchor editAs="oneCell">
    <xdr:from>
      <xdr:col>4</xdr:col>
      <xdr:colOff>1060450</xdr:colOff>
      <xdr:row>83</xdr:row>
      <xdr:rowOff>76200</xdr:rowOff>
    </xdr:from>
    <xdr:to>
      <xdr:col>7</xdr:col>
      <xdr:colOff>946619</xdr:colOff>
      <xdr:row>83</xdr:row>
      <xdr:rowOff>464854</xdr:rowOff>
    </xdr:to>
    <xdr:pic>
      <xdr:nvPicPr>
        <xdr:cNvPr id="11" name="รูปภาพ 10">
          <a:extLst>
            <a:ext uri="{FF2B5EF4-FFF2-40B4-BE49-F238E27FC236}">
              <a16:creationId xmlns:a16="http://schemas.microsoft.com/office/drawing/2014/main" id="{F25765CE-18D3-4B58-8CBF-B39D01F91BA4}"/>
            </a:ext>
          </a:extLst>
        </xdr:cNvPr>
        <xdr:cNvPicPr>
          <a:picLocks noChangeAspect="1"/>
        </xdr:cNvPicPr>
      </xdr:nvPicPr>
      <xdr:blipFill>
        <a:blip xmlns:r="http://schemas.openxmlformats.org/officeDocument/2006/relationships" r:embed="rId10"/>
        <a:stretch>
          <a:fillRect/>
        </a:stretch>
      </xdr:blipFill>
      <xdr:spPr>
        <a:xfrm>
          <a:off x="2035810" y="40264080"/>
          <a:ext cx="5418289" cy="388654"/>
        </a:xfrm>
        <a:prstGeom prst="rect">
          <a:avLst/>
        </a:prstGeom>
      </xdr:spPr>
    </xdr:pic>
    <xdr:clientData/>
  </xdr:twoCellAnchor>
  <xdr:twoCellAnchor editAs="oneCell">
    <xdr:from>
      <xdr:col>4</xdr:col>
      <xdr:colOff>1028700</xdr:colOff>
      <xdr:row>88</xdr:row>
      <xdr:rowOff>107950</xdr:rowOff>
    </xdr:from>
    <xdr:to>
      <xdr:col>8</xdr:col>
      <xdr:colOff>165595</xdr:colOff>
      <xdr:row>88</xdr:row>
      <xdr:rowOff>428018</xdr:rowOff>
    </xdr:to>
    <xdr:pic>
      <xdr:nvPicPr>
        <xdr:cNvPr id="12" name="รูปภาพ 11">
          <a:extLst>
            <a:ext uri="{FF2B5EF4-FFF2-40B4-BE49-F238E27FC236}">
              <a16:creationId xmlns:a16="http://schemas.microsoft.com/office/drawing/2014/main" id="{6018DB6A-5178-471E-9E17-3A780E978433}"/>
            </a:ext>
          </a:extLst>
        </xdr:cNvPr>
        <xdr:cNvPicPr>
          <a:picLocks noChangeAspect="1"/>
        </xdr:cNvPicPr>
      </xdr:nvPicPr>
      <xdr:blipFill>
        <a:blip xmlns:r="http://schemas.openxmlformats.org/officeDocument/2006/relationships" r:embed="rId11"/>
        <a:stretch>
          <a:fillRect/>
        </a:stretch>
      </xdr:blipFill>
      <xdr:spPr>
        <a:xfrm>
          <a:off x="2004060" y="42863770"/>
          <a:ext cx="5720575" cy="320068"/>
        </a:xfrm>
        <a:prstGeom prst="rect">
          <a:avLst/>
        </a:prstGeom>
      </xdr:spPr>
    </xdr:pic>
    <xdr:clientData/>
  </xdr:twoCellAnchor>
  <xdr:twoCellAnchor editAs="oneCell">
    <xdr:from>
      <xdr:col>4</xdr:col>
      <xdr:colOff>520700</xdr:colOff>
      <xdr:row>96</xdr:row>
      <xdr:rowOff>158750</xdr:rowOff>
    </xdr:from>
    <xdr:to>
      <xdr:col>8</xdr:col>
      <xdr:colOff>211812</xdr:colOff>
      <xdr:row>96</xdr:row>
      <xdr:rowOff>415311</xdr:rowOff>
    </xdr:to>
    <xdr:pic>
      <xdr:nvPicPr>
        <xdr:cNvPr id="13" name="รูปภาพ 12">
          <a:extLst>
            <a:ext uri="{FF2B5EF4-FFF2-40B4-BE49-F238E27FC236}">
              <a16:creationId xmlns:a16="http://schemas.microsoft.com/office/drawing/2014/main" id="{23439A73-3A57-4733-A327-8E970DC33AD0}"/>
            </a:ext>
          </a:extLst>
        </xdr:cNvPr>
        <xdr:cNvPicPr>
          <a:picLocks noChangeAspect="1"/>
        </xdr:cNvPicPr>
      </xdr:nvPicPr>
      <xdr:blipFill>
        <a:blip xmlns:r="http://schemas.openxmlformats.org/officeDocument/2006/relationships" r:embed="rId12"/>
        <a:stretch>
          <a:fillRect/>
        </a:stretch>
      </xdr:blipFill>
      <xdr:spPr>
        <a:xfrm>
          <a:off x="1496060" y="47067470"/>
          <a:ext cx="6274792" cy="256561"/>
        </a:xfrm>
        <a:prstGeom prst="rect">
          <a:avLst/>
        </a:prstGeom>
      </xdr:spPr>
    </xdr:pic>
    <xdr:clientData/>
  </xdr:twoCellAnchor>
  <xdr:twoCellAnchor editAs="oneCell">
    <xdr:from>
      <xdr:col>4</xdr:col>
      <xdr:colOff>323851</xdr:colOff>
      <xdr:row>111</xdr:row>
      <xdr:rowOff>57150</xdr:rowOff>
    </xdr:from>
    <xdr:to>
      <xdr:col>6</xdr:col>
      <xdr:colOff>908051</xdr:colOff>
      <xdr:row>111</xdr:row>
      <xdr:rowOff>881987</xdr:rowOff>
    </xdr:to>
    <xdr:pic>
      <xdr:nvPicPr>
        <xdr:cNvPr id="14" name="รูปภาพ 13">
          <a:extLst>
            <a:ext uri="{FF2B5EF4-FFF2-40B4-BE49-F238E27FC236}">
              <a16:creationId xmlns:a16="http://schemas.microsoft.com/office/drawing/2014/main" id="{5BE70CB7-4721-42D6-B96C-D970030FB038}"/>
            </a:ext>
          </a:extLst>
        </xdr:cNvPr>
        <xdr:cNvPicPr>
          <a:picLocks noChangeAspect="1"/>
        </xdr:cNvPicPr>
      </xdr:nvPicPr>
      <xdr:blipFill>
        <a:blip xmlns:r="http://schemas.openxmlformats.org/officeDocument/2006/relationships" r:embed="rId13"/>
        <a:stretch>
          <a:fillRect/>
        </a:stretch>
      </xdr:blipFill>
      <xdr:spPr>
        <a:xfrm>
          <a:off x="1299211" y="54913530"/>
          <a:ext cx="5148580" cy="824837"/>
        </a:xfrm>
        <a:prstGeom prst="rect">
          <a:avLst/>
        </a:prstGeom>
      </xdr:spPr>
    </xdr:pic>
    <xdr:clientData/>
  </xdr:twoCellAnchor>
  <xdr:twoCellAnchor editAs="oneCell">
    <xdr:from>
      <xdr:col>4</xdr:col>
      <xdr:colOff>311150</xdr:colOff>
      <xdr:row>116</xdr:row>
      <xdr:rowOff>12700</xdr:rowOff>
    </xdr:from>
    <xdr:to>
      <xdr:col>7</xdr:col>
      <xdr:colOff>174457</xdr:colOff>
      <xdr:row>116</xdr:row>
      <xdr:rowOff>485181</xdr:rowOff>
    </xdr:to>
    <xdr:pic>
      <xdr:nvPicPr>
        <xdr:cNvPr id="15" name="รูปภาพ 14">
          <a:extLst>
            <a:ext uri="{FF2B5EF4-FFF2-40B4-BE49-F238E27FC236}">
              <a16:creationId xmlns:a16="http://schemas.microsoft.com/office/drawing/2014/main" id="{4F4399A9-AB52-419D-9DB5-3C9F65C30020}"/>
            </a:ext>
          </a:extLst>
        </xdr:cNvPr>
        <xdr:cNvPicPr>
          <a:picLocks noChangeAspect="1"/>
        </xdr:cNvPicPr>
      </xdr:nvPicPr>
      <xdr:blipFill>
        <a:blip xmlns:r="http://schemas.openxmlformats.org/officeDocument/2006/relationships" r:embed="rId14"/>
        <a:stretch>
          <a:fillRect/>
        </a:stretch>
      </xdr:blipFill>
      <xdr:spPr>
        <a:xfrm>
          <a:off x="1286510" y="58031380"/>
          <a:ext cx="5395427" cy="472481"/>
        </a:xfrm>
        <a:prstGeom prst="rect">
          <a:avLst/>
        </a:prstGeom>
      </xdr:spPr>
    </xdr:pic>
    <xdr:clientData/>
  </xdr:twoCellAnchor>
  <xdr:twoCellAnchor editAs="oneCell">
    <xdr:from>
      <xdr:col>4</xdr:col>
      <xdr:colOff>222250</xdr:colOff>
      <xdr:row>121</xdr:row>
      <xdr:rowOff>82550</xdr:rowOff>
    </xdr:from>
    <xdr:to>
      <xdr:col>7</xdr:col>
      <xdr:colOff>123660</xdr:colOff>
      <xdr:row>121</xdr:row>
      <xdr:rowOff>372135</xdr:rowOff>
    </xdr:to>
    <xdr:pic>
      <xdr:nvPicPr>
        <xdr:cNvPr id="16" name="รูปภาพ 15">
          <a:extLst>
            <a:ext uri="{FF2B5EF4-FFF2-40B4-BE49-F238E27FC236}">
              <a16:creationId xmlns:a16="http://schemas.microsoft.com/office/drawing/2014/main" id="{EEDA5996-A4BC-4040-901C-745FA0C70088}"/>
            </a:ext>
          </a:extLst>
        </xdr:cNvPr>
        <xdr:cNvPicPr>
          <a:picLocks noChangeAspect="1"/>
        </xdr:cNvPicPr>
      </xdr:nvPicPr>
      <xdr:blipFill>
        <a:blip xmlns:r="http://schemas.openxmlformats.org/officeDocument/2006/relationships" r:embed="rId15"/>
        <a:stretch>
          <a:fillRect/>
        </a:stretch>
      </xdr:blipFill>
      <xdr:spPr>
        <a:xfrm>
          <a:off x="1197610" y="60844430"/>
          <a:ext cx="5433530" cy="289585"/>
        </a:xfrm>
        <a:prstGeom prst="rect">
          <a:avLst/>
        </a:prstGeom>
      </xdr:spPr>
    </xdr:pic>
    <xdr:clientData/>
  </xdr:twoCellAnchor>
  <xdr:twoCellAnchor editAs="oneCell">
    <xdr:from>
      <xdr:col>4</xdr:col>
      <xdr:colOff>171450</xdr:colOff>
      <xdr:row>13</xdr:row>
      <xdr:rowOff>95250</xdr:rowOff>
    </xdr:from>
    <xdr:to>
      <xdr:col>7</xdr:col>
      <xdr:colOff>133825</xdr:colOff>
      <xdr:row>13</xdr:row>
      <xdr:rowOff>522007</xdr:rowOff>
    </xdr:to>
    <xdr:pic>
      <xdr:nvPicPr>
        <xdr:cNvPr id="17" name="รูปภาพ 16">
          <a:extLst>
            <a:ext uri="{FF2B5EF4-FFF2-40B4-BE49-F238E27FC236}">
              <a16:creationId xmlns:a16="http://schemas.microsoft.com/office/drawing/2014/main" id="{F565DF65-029C-45FC-A4D9-EEA95D30181B}"/>
            </a:ext>
          </a:extLst>
        </xdr:cNvPr>
        <xdr:cNvPicPr>
          <a:picLocks noChangeAspect="1"/>
        </xdr:cNvPicPr>
      </xdr:nvPicPr>
      <xdr:blipFill>
        <a:blip xmlns:r="http://schemas.openxmlformats.org/officeDocument/2006/relationships" r:embed="rId16"/>
        <a:stretch>
          <a:fillRect/>
        </a:stretch>
      </xdr:blipFill>
      <xdr:spPr>
        <a:xfrm>
          <a:off x="1146810" y="4941570"/>
          <a:ext cx="5494495" cy="426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755E150E-5FA9-4EF9-B2F6-5030FC0E66E5}"/>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34</xdr:row>
      <xdr:rowOff>63500</xdr:rowOff>
    </xdr:from>
    <xdr:ext cx="5570703" cy="518205"/>
    <xdr:pic>
      <xdr:nvPicPr>
        <xdr:cNvPr id="3" name="รูปภาพ 2">
          <a:extLst>
            <a:ext uri="{FF2B5EF4-FFF2-40B4-BE49-F238E27FC236}">
              <a16:creationId xmlns:a16="http://schemas.microsoft.com/office/drawing/2014/main" id="{0BCA9709-5FE6-46A6-AEE5-D14098D7E63C}"/>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41</xdr:row>
      <xdr:rowOff>88900</xdr:rowOff>
    </xdr:from>
    <xdr:to>
      <xdr:col>7</xdr:col>
      <xdr:colOff>53827</xdr:colOff>
      <xdr:row>41</xdr:row>
      <xdr:rowOff>523278</xdr:rowOff>
    </xdr:to>
    <xdr:pic>
      <xdr:nvPicPr>
        <xdr:cNvPr id="4" name="รูปภาพ 3">
          <a:extLst>
            <a:ext uri="{FF2B5EF4-FFF2-40B4-BE49-F238E27FC236}">
              <a16:creationId xmlns:a16="http://schemas.microsoft.com/office/drawing/2014/main" id="{FF1C2FEF-680C-4E9D-856B-8E566079D7C2}"/>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47</xdr:row>
      <xdr:rowOff>171450</xdr:rowOff>
    </xdr:from>
    <xdr:to>
      <xdr:col>7</xdr:col>
      <xdr:colOff>902189</xdr:colOff>
      <xdr:row>47</xdr:row>
      <xdr:rowOff>560104</xdr:rowOff>
    </xdr:to>
    <xdr:pic>
      <xdr:nvPicPr>
        <xdr:cNvPr id="5" name="รูปภาพ 4">
          <a:extLst>
            <a:ext uri="{FF2B5EF4-FFF2-40B4-BE49-F238E27FC236}">
              <a16:creationId xmlns:a16="http://schemas.microsoft.com/office/drawing/2014/main" id="{5E052CF9-5596-4EC6-A0DB-9A453C24D87B}"/>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53</xdr:row>
      <xdr:rowOff>95250</xdr:rowOff>
    </xdr:from>
    <xdr:to>
      <xdr:col>6</xdr:col>
      <xdr:colOff>1177777</xdr:colOff>
      <xdr:row>53</xdr:row>
      <xdr:rowOff>712523</xdr:rowOff>
    </xdr:to>
    <xdr:pic>
      <xdr:nvPicPr>
        <xdr:cNvPr id="6" name="รูปภาพ 5">
          <a:extLst>
            <a:ext uri="{FF2B5EF4-FFF2-40B4-BE49-F238E27FC236}">
              <a16:creationId xmlns:a16="http://schemas.microsoft.com/office/drawing/2014/main" id="{5A268A99-5F45-4D0A-B05E-CCF27DB09CC1}"/>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oneCellAnchor>
    <xdr:from>
      <xdr:col>4</xdr:col>
      <xdr:colOff>228600</xdr:colOff>
      <xdr:row>16</xdr:row>
      <xdr:rowOff>19050</xdr:rowOff>
    </xdr:from>
    <xdr:ext cx="5563082" cy="556308"/>
    <xdr:pic>
      <xdr:nvPicPr>
        <xdr:cNvPr id="7" name="รูปภาพ 6">
          <a:extLst>
            <a:ext uri="{FF2B5EF4-FFF2-40B4-BE49-F238E27FC236}">
              <a16:creationId xmlns:a16="http://schemas.microsoft.com/office/drawing/2014/main" id="{64C0B8FC-5EC6-401D-A919-3B7C49816E34}"/>
            </a:ext>
          </a:extLst>
        </xdr:cNvPr>
        <xdr:cNvPicPr>
          <a:picLocks noChangeAspect="1"/>
        </xdr:cNvPicPr>
      </xdr:nvPicPr>
      <xdr:blipFill>
        <a:blip xmlns:r="http://schemas.openxmlformats.org/officeDocument/2006/relationships" r:embed="rId1"/>
        <a:stretch>
          <a:fillRect/>
        </a:stretch>
      </xdr:blipFill>
      <xdr:spPr>
        <a:xfrm>
          <a:off x="1193800" y="3308350"/>
          <a:ext cx="5563082" cy="556308"/>
        </a:xfrm>
        <a:prstGeom prst="rect">
          <a:avLst/>
        </a:prstGeom>
      </xdr:spPr>
    </xdr:pic>
    <xdr:clientData/>
  </xdr:oneCellAnchor>
  <xdr:oneCellAnchor>
    <xdr:from>
      <xdr:col>4</xdr:col>
      <xdr:colOff>228600</xdr:colOff>
      <xdr:row>22</xdr:row>
      <xdr:rowOff>19050</xdr:rowOff>
    </xdr:from>
    <xdr:ext cx="5563082" cy="556308"/>
    <xdr:pic>
      <xdr:nvPicPr>
        <xdr:cNvPr id="8" name="รูปภาพ 7">
          <a:extLst>
            <a:ext uri="{FF2B5EF4-FFF2-40B4-BE49-F238E27FC236}">
              <a16:creationId xmlns:a16="http://schemas.microsoft.com/office/drawing/2014/main" id="{EABE7EC4-F7BB-4A43-A935-437AE4AB9B06}"/>
            </a:ext>
          </a:extLst>
        </xdr:cNvPr>
        <xdr:cNvPicPr>
          <a:picLocks noChangeAspect="1"/>
        </xdr:cNvPicPr>
      </xdr:nvPicPr>
      <xdr:blipFill>
        <a:blip xmlns:r="http://schemas.openxmlformats.org/officeDocument/2006/relationships" r:embed="rId1"/>
        <a:stretch>
          <a:fillRect/>
        </a:stretch>
      </xdr:blipFill>
      <xdr:spPr>
        <a:xfrm>
          <a:off x="1193800" y="3308350"/>
          <a:ext cx="5563082" cy="556308"/>
        </a:xfrm>
        <a:prstGeom prst="rect">
          <a:avLst/>
        </a:prstGeom>
      </xdr:spPr>
    </xdr:pic>
    <xdr:clientData/>
  </xdr:oneCellAnchor>
  <xdr:oneCellAnchor>
    <xdr:from>
      <xdr:col>4</xdr:col>
      <xdr:colOff>228600</xdr:colOff>
      <xdr:row>28</xdr:row>
      <xdr:rowOff>19050</xdr:rowOff>
    </xdr:from>
    <xdr:ext cx="5563082" cy="556308"/>
    <xdr:pic>
      <xdr:nvPicPr>
        <xdr:cNvPr id="9" name="รูปภาพ 8">
          <a:extLst>
            <a:ext uri="{FF2B5EF4-FFF2-40B4-BE49-F238E27FC236}">
              <a16:creationId xmlns:a16="http://schemas.microsoft.com/office/drawing/2014/main" id="{A6DFD9A5-66D7-485C-A0E4-73567A57E4CF}"/>
            </a:ext>
          </a:extLst>
        </xdr:cNvPr>
        <xdr:cNvPicPr>
          <a:picLocks noChangeAspect="1"/>
        </xdr:cNvPicPr>
      </xdr:nvPicPr>
      <xdr:blipFill>
        <a:blip xmlns:r="http://schemas.openxmlformats.org/officeDocument/2006/relationships" r:embed="rId1"/>
        <a:stretch>
          <a:fillRect/>
        </a:stretch>
      </xdr:blipFill>
      <xdr:spPr>
        <a:xfrm>
          <a:off x="1193800" y="9150350"/>
          <a:ext cx="5563082" cy="55630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62"/>
  <sheetViews>
    <sheetView showGridLines="0" tabSelected="1" view="pageBreakPreview" zoomScaleNormal="60" zoomScaleSheetLayoutView="100" workbookViewId="0">
      <selection activeCell="G7" sqref="G7"/>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391</v>
      </c>
    </row>
    <row r="2" spans="1:11" ht="18" customHeight="1">
      <c r="K2" s="9" t="s">
        <v>57</v>
      </c>
    </row>
    <row r="3" spans="1:11" ht="27.75" customHeight="1">
      <c r="A3" s="18" t="s">
        <v>48</v>
      </c>
      <c r="B3" s="10"/>
      <c r="C3" s="10"/>
      <c r="D3" s="10"/>
      <c r="E3" s="10"/>
      <c r="F3" s="10"/>
      <c r="G3" s="10"/>
      <c r="H3" s="10"/>
      <c r="I3" s="10"/>
      <c r="J3" s="10"/>
      <c r="K3" s="11"/>
    </row>
    <row r="5" spans="1:11" ht="15" customHeight="1">
      <c r="A5" s="3" t="s">
        <v>77</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24</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97.8" customHeight="1">
      <c r="B9" s="21" t="s">
        <v>35</v>
      </c>
      <c r="C9" s="97" t="s">
        <v>216</v>
      </c>
      <c r="D9" s="23" t="s">
        <v>217</v>
      </c>
      <c r="E9" s="32" t="e">
        <f>AVERAGE('MPS(input_separate)'!B6:B105)</f>
        <v>#DIV/0!</v>
      </c>
      <c r="F9" s="22" t="s">
        <v>218</v>
      </c>
      <c r="G9" s="76" t="s">
        <v>223</v>
      </c>
      <c r="H9" s="76" t="s">
        <v>219</v>
      </c>
      <c r="I9" s="77" t="s">
        <v>220</v>
      </c>
      <c r="J9" s="76" t="s">
        <v>98</v>
      </c>
      <c r="K9" s="76" t="s">
        <v>52</v>
      </c>
    </row>
    <row r="10" spans="1:11" ht="81" customHeight="1">
      <c r="B10" s="67" t="s">
        <v>74</v>
      </c>
      <c r="C10" s="22" t="s">
        <v>221</v>
      </c>
      <c r="D10" s="23" t="s">
        <v>222</v>
      </c>
      <c r="E10" s="32" t="e">
        <f>AVERAGE('MPS(input_separate)'!C6:C105)</f>
        <v>#DIV/0!</v>
      </c>
      <c r="F10" s="131" t="s">
        <v>422</v>
      </c>
      <c r="G10" s="76" t="s">
        <v>223</v>
      </c>
      <c r="H10" s="90" t="s">
        <v>224</v>
      </c>
      <c r="I10" s="77" t="s">
        <v>225</v>
      </c>
      <c r="J10" s="76" t="s">
        <v>98</v>
      </c>
      <c r="K10" s="76" t="s">
        <v>50</v>
      </c>
    </row>
    <row r="11" spans="1:11" ht="42" customHeight="1">
      <c r="B11" s="66"/>
      <c r="D11" s="65"/>
      <c r="E11" s="92"/>
      <c r="F11" s="92"/>
      <c r="G11" s="92"/>
      <c r="H11" s="91"/>
    </row>
    <row r="12" spans="1:11" ht="15" customHeight="1">
      <c r="A12" s="3" t="s">
        <v>356</v>
      </c>
      <c r="B12" s="3"/>
    </row>
    <row r="13" spans="1:11" ht="15" customHeight="1">
      <c r="A13" s="3"/>
      <c r="B13" s="20" t="s">
        <v>10</v>
      </c>
      <c r="C13" s="20" t="s">
        <v>11</v>
      </c>
      <c r="D13" s="20" t="s">
        <v>12</v>
      </c>
      <c r="E13" s="20" t="s">
        <v>13</v>
      </c>
      <c r="F13" s="20" t="s">
        <v>14</v>
      </c>
      <c r="G13" s="20" t="s">
        <v>15</v>
      </c>
      <c r="H13" s="20" t="s">
        <v>16</v>
      </c>
      <c r="I13" s="20" t="s">
        <v>17</v>
      </c>
      <c r="J13" s="20" t="s">
        <v>18</v>
      </c>
      <c r="K13" s="20" t="s">
        <v>19</v>
      </c>
    </row>
    <row r="14" spans="1:11" s="6" customFormat="1" ht="34.5" customHeight="1">
      <c r="B14" s="20" t="s">
        <v>20</v>
      </c>
      <c r="C14" s="20" t="s">
        <v>21</v>
      </c>
      <c r="D14" s="20" t="s">
        <v>22</v>
      </c>
      <c r="E14" s="20" t="s">
        <v>23</v>
      </c>
      <c r="F14" s="20" t="s">
        <v>1</v>
      </c>
      <c r="G14" s="20" t="s">
        <v>25</v>
      </c>
      <c r="H14" s="20" t="s">
        <v>26</v>
      </c>
      <c r="I14" s="20" t="s">
        <v>27</v>
      </c>
      <c r="J14" s="20" t="s">
        <v>28</v>
      </c>
      <c r="K14" s="20" t="s">
        <v>29</v>
      </c>
    </row>
    <row r="15" spans="1:11" s="6" customFormat="1" ht="34.5" customHeight="1">
      <c r="B15" s="20"/>
      <c r="C15" s="20"/>
      <c r="D15" s="20"/>
      <c r="E15" s="20"/>
      <c r="F15" s="20"/>
      <c r="G15" s="20"/>
      <c r="H15" s="20"/>
      <c r="I15" s="20"/>
      <c r="J15" s="20"/>
      <c r="K15" s="20"/>
    </row>
    <row r="16" spans="1:11" ht="67.8" customHeight="1">
      <c r="B16" s="21" t="s">
        <v>35</v>
      </c>
      <c r="C16" s="22" t="s">
        <v>227</v>
      </c>
      <c r="D16" s="23" t="s">
        <v>309</v>
      </c>
      <c r="E16" s="32" t="e">
        <f>AVERAGE('MPS(input_separate)'!D6:D105)</f>
        <v>#DIV/0!</v>
      </c>
      <c r="F16" s="22" t="s">
        <v>97</v>
      </c>
      <c r="G16" s="76" t="s">
        <v>99</v>
      </c>
      <c r="H16" s="98" t="s">
        <v>228</v>
      </c>
      <c r="I16" s="99" t="s">
        <v>229</v>
      </c>
      <c r="J16" s="76" t="s">
        <v>98</v>
      </c>
      <c r="K16" s="76" t="s">
        <v>50</v>
      </c>
    </row>
    <row r="17" spans="2:11" ht="67.8" customHeight="1">
      <c r="B17" s="21" t="s">
        <v>74</v>
      </c>
      <c r="C17" s="22" t="s">
        <v>230</v>
      </c>
      <c r="D17" s="23" t="s">
        <v>310</v>
      </c>
      <c r="E17" s="32" t="e">
        <f>AVERAGE('MPS(input_separate)'!E6:E105)</f>
        <v>#DIV/0!</v>
      </c>
      <c r="F17" s="22" t="s">
        <v>97</v>
      </c>
      <c r="G17" s="76" t="s">
        <v>99</v>
      </c>
      <c r="H17" s="98" t="s">
        <v>228</v>
      </c>
      <c r="I17" s="99" t="s">
        <v>229</v>
      </c>
      <c r="J17" s="76" t="s">
        <v>98</v>
      </c>
      <c r="K17" s="76" t="s">
        <v>50</v>
      </c>
    </row>
    <row r="18" spans="2:11" ht="67.8" customHeight="1">
      <c r="B18" s="21" t="s">
        <v>78</v>
      </c>
      <c r="C18" s="22" t="s">
        <v>231</v>
      </c>
      <c r="D18" s="23" t="s">
        <v>311</v>
      </c>
      <c r="E18" s="32" t="e">
        <f>AVERAGE('MPS(input_separate)'!F6:F105)</f>
        <v>#DIV/0!</v>
      </c>
      <c r="F18" s="22" t="s">
        <v>97</v>
      </c>
      <c r="G18" s="76" t="s">
        <v>99</v>
      </c>
      <c r="H18" s="98" t="s">
        <v>228</v>
      </c>
      <c r="I18" s="99" t="s">
        <v>229</v>
      </c>
      <c r="J18" s="76" t="s">
        <v>98</v>
      </c>
      <c r="K18" s="76" t="s">
        <v>50</v>
      </c>
    </row>
    <row r="19" spans="2:11" ht="96.6" customHeight="1">
      <c r="B19" s="21" t="s">
        <v>93</v>
      </c>
      <c r="C19" s="22" t="s">
        <v>81</v>
      </c>
      <c r="D19" s="23" t="s">
        <v>314</v>
      </c>
      <c r="E19" s="32" t="e">
        <f>AVERAGE('MPS(input_separate)'!G6:G105)</f>
        <v>#DIV/0!</v>
      </c>
      <c r="F19" s="22" t="s">
        <v>420</v>
      </c>
      <c r="G19" s="76" t="s">
        <v>79</v>
      </c>
      <c r="H19" s="76" t="s">
        <v>76</v>
      </c>
      <c r="I19" s="77" t="s">
        <v>82</v>
      </c>
      <c r="J19" s="76" t="s">
        <v>50</v>
      </c>
      <c r="K19" s="76" t="s">
        <v>50</v>
      </c>
    </row>
    <row r="20" spans="2:11" ht="108.6" customHeight="1">
      <c r="B20" s="119" t="s">
        <v>94</v>
      </c>
      <c r="C20" s="116" t="s">
        <v>232</v>
      </c>
      <c r="D20" s="117" t="s">
        <v>423</v>
      </c>
      <c r="E20" s="32" t="e">
        <f>AVERAGE('MPS(input_separate)'!H6:H105)</f>
        <v>#DIV/0!</v>
      </c>
      <c r="F20" s="115" t="s">
        <v>422</v>
      </c>
      <c r="G20" s="118" t="s">
        <v>233</v>
      </c>
      <c r="H20" s="118" t="s">
        <v>234</v>
      </c>
      <c r="I20" s="120" t="s">
        <v>235</v>
      </c>
      <c r="J20" s="118" t="s">
        <v>236</v>
      </c>
      <c r="K20" s="118" t="s">
        <v>50</v>
      </c>
    </row>
    <row r="21" spans="2:11" ht="108.6" customHeight="1">
      <c r="B21" s="119" t="s">
        <v>95</v>
      </c>
      <c r="C21" s="116" t="s">
        <v>237</v>
      </c>
      <c r="D21" s="117" t="s">
        <v>128</v>
      </c>
      <c r="E21" s="32" t="e">
        <f>AVERAGE('MPS(input_separate)'!I6:I105)</f>
        <v>#DIV/0!</v>
      </c>
      <c r="F21" s="115" t="s">
        <v>126</v>
      </c>
      <c r="G21" s="118" t="s">
        <v>239</v>
      </c>
      <c r="H21" s="118" t="s">
        <v>238</v>
      </c>
      <c r="I21" s="120" t="s">
        <v>240</v>
      </c>
      <c r="J21" s="76" t="s">
        <v>98</v>
      </c>
      <c r="K21" s="118" t="s">
        <v>50</v>
      </c>
    </row>
    <row r="22" spans="2:11" ht="108.6" customHeight="1">
      <c r="B22" s="119" t="s">
        <v>241</v>
      </c>
      <c r="C22" s="116" t="s">
        <v>242</v>
      </c>
      <c r="D22" s="117" t="s">
        <v>135</v>
      </c>
      <c r="E22" s="32" t="e">
        <f>AVERAGE('MPS(input_separate)'!J6:J105)</f>
        <v>#DIV/0!</v>
      </c>
      <c r="F22" s="115" t="s">
        <v>126</v>
      </c>
      <c r="G22" s="118" t="s">
        <v>239</v>
      </c>
      <c r="H22" s="118" t="s">
        <v>238</v>
      </c>
      <c r="I22" s="120" t="s">
        <v>243</v>
      </c>
      <c r="J22" s="76" t="s">
        <v>98</v>
      </c>
      <c r="K22" s="118" t="s">
        <v>50</v>
      </c>
    </row>
    <row r="23" spans="2:11" ht="67.8" customHeight="1">
      <c r="B23" s="21" t="s">
        <v>244</v>
      </c>
      <c r="C23" s="22" t="s">
        <v>245</v>
      </c>
      <c r="D23" s="23" t="s">
        <v>137</v>
      </c>
      <c r="E23" s="32" t="e">
        <f>AVERAGE('MPS(input_separate)'!K6:K105)</f>
        <v>#DIV/0!</v>
      </c>
      <c r="F23" s="22" t="s">
        <v>97</v>
      </c>
      <c r="G23" s="76" t="s">
        <v>99</v>
      </c>
      <c r="H23" s="98" t="s">
        <v>238</v>
      </c>
      <c r="I23" s="99" t="s">
        <v>246</v>
      </c>
      <c r="J23" s="76" t="s">
        <v>50</v>
      </c>
      <c r="K23" s="76" t="s">
        <v>50</v>
      </c>
    </row>
    <row r="24" spans="2:11" ht="67.8" customHeight="1">
      <c r="B24" s="21" t="s">
        <v>250</v>
      </c>
      <c r="C24" s="22" t="s">
        <v>247</v>
      </c>
      <c r="D24" s="23" t="s">
        <v>138</v>
      </c>
      <c r="E24" s="32" t="e">
        <f>AVERAGE('MPS(input_separate)'!L6:L105)</f>
        <v>#DIV/0!</v>
      </c>
      <c r="F24" s="22" t="s">
        <v>358</v>
      </c>
      <c r="G24" s="76" t="s">
        <v>99</v>
      </c>
      <c r="H24" s="98" t="s">
        <v>248</v>
      </c>
      <c r="I24" s="99" t="s">
        <v>249</v>
      </c>
      <c r="J24" s="76" t="s">
        <v>50</v>
      </c>
      <c r="K24" s="76" t="s">
        <v>50</v>
      </c>
    </row>
    <row r="25" spans="2:11" ht="67.8" customHeight="1">
      <c r="B25" s="21" t="s">
        <v>251</v>
      </c>
      <c r="C25" s="22" t="s">
        <v>252</v>
      </c>
      <c r="D25" s="23" t="s">
        <v>325</v>
      </c>
      <c r="E25" s="32" t="e">
        <f>AVERAGE('MPS(input_separate)'!M6:M105)</f>
        <v>#DIV/0!</v>
      </c>
      <c r="F25" s="22" t="s">
        <v>130</v>
      </c>
      <c r="G25" s="76" t="s">
        <v>99</v>
      </c>
      <c r="H25" s="98" t="s">
        <v>254</v>
      </c>
      <c r="I25" s="99" t="s">
        <v>255</v>
      </c>
      <c r="J25" s="76" t="s">
        <v>50</v>
      </c>
      <c r="K25" s="76" t="s">
        <v>50</v>
      </c>
    </row>
    <row r="26" spans="2:11" ht="67.8" customHeight="1">
      <c r="B26" s="21" t="s">
        <v>256</v>
      </c>
      <c r="C26" s="22" t="s">
        <v>257</v>
      </c>
      <c r="D26" s="23" t="s">
        <v>326</v>
      </c>
      <c r="E26" s="32" t="e">
        <f>AVERAGE('MPS(input_separate)'!N6:N105)</f>
        <v>#DIV/0!</v>
      </c>
      <c r="F26" s="22" t="s">
        <v>174</v>
      </c>
      <c r="G26" s="76" t="s">
        <v>223</v>
      </c>
      <c r="H26" s="98" t="s">
        <v>258</v>
      </c>
      <c r="I26" s="99" t="s">
        <v>259</v>
      </c>
      <c r="J26" s="76" t="s">
        <v>98</v>
      </c>
      <c r="K26" s="76" t="s">
        <v>50</v>
      </c>
    </row>
    <row r="27" spans="2:11" ht="67.8" customHeight="1">
      <c r="B27" s="21" t="s">
        <v>260</v>
      </c>
      <c r="C27" s="22" t="s">
        <v>261</v>
      </c>
      <c r="D27" s="23" t="s">
        <v>182</v>
      </c>
      <c r="E27" s="32" t="e">
        <f>AVERAGE('MPS(input_separate)'!O6:O105)</f>
        <v>#DIV/0!</v>
      </c>
      <c r="F27" s="22" t="s">
        <v>329</v>
      </c>
      <c r="G27" s="76" t="s">
        <v>223</v>
      </c>
      <c r="H27" s="98" t="s">
        <v>219</v>
      </c>
      <c r="I27" s="99" t="s">
        <v>262</v>
      </c>
      <c r="J27" s="76" t="s">
        <v>98</v>
      </c>
      <c r="K27" s="76" t="s">
        <v>50</v>
      </c>
    </row>
    <row r="28" spans="2:11" ht="67.8" customHeight="1">
      <c r="B28" s="21" t="s">
        <v>263</v>
      </c>
      <c r="C28" s="22" t="s">
        <v>264</v>
      </c>
      <c r="D28" s="23" t="s">
        <v>193</v>
      </c>
      <c r="E28" s="32" t="e">
        <f>AVERAGE('MPS(input_separate)'!P6:P105)</f>
        <v>#DIV/0!</v>
      </c>
      <c r="F28" s="22" t="s">
        <v>266</v>
      </c>
      <c r="G28" s="76" t="s">
        <v>223</v>
      </c>
      <c r="H28" s="98" t="s">
        <v>219</v>
      </c>
      <c r="I28" s="99" t="s">
        <v>265</v>
      </c>
      <c r="J28" s="76" t="s">
        <v>98</v>
      </c>
      <c r="K28" s="76" t="s">
        <v>50</v>
      </c>
    </row>
    <row r="29" spans="2:11" ht="67.8" customHeight="1">
      <c r="B29" s="21" t="s">
        <v>267</v>
      </c>
      <c r="C29" s="22" t="s">
        <v>269</v>
      </c>
      <c r="D29" s="23" t="s">
        <v>200</v>
      </c>
      <c r="E29" s="32" t="e">
        <f>AVERAGE('MPS(input_separate)'!Q6:Q105)</f>
        <v>#DIV/0!</v>
      </c>
      <c r="F29" s="22" t="s">
        <v>266</v>
      </c>
      <c r="G29" s="76" t="s">
        <v>223</v>
      </c>
      <c r="H29" s="98" t="s">
        <v>219</v>
      </c>
      <c r="I29" s="99" t="s">
        <v>265</v>
      </c>
      <c r="J29" s="76" t="s">
        <v>98</v>
      </c>
      <c r="K29" s="76" t="s">
        <v>50</v>
      </c>
    </row>
    <row r="30" spans="2:11" ht="67.8" customHeight="1">
      <c r="B30" s="21" t="s">
        <v>268</v>
      </c>
      <c r="C30" s="22" t="s">
        <v>271</v>
      </c>
      <c r="D30" s="23" t="s">
        <v>336</v>
      </c>
      <c r="E30" s="32" t="e">
        <f>AVERAGE('MPS(input_separate)'!R6:R105)</f>
        <v>#DIV/0!</v>
      </c>
      <c r="F30" s="89" t="s">
        <v>332</v>
      </c>
      <c r="G30" s="76" t="s">
        <v>223</v>
      </c>
      <c r="H30" s="98" t="s">
        <v>273</v>
      </c>
      <c r="I30" s="99" t="s">
        <v>272</v>
      </c>
      <c r="J30" s="76" t="s">
        <v>98</v>
      </c>
      <c r="K30" s="76" t="s">
        <v>50</v>
      </c>
    </row>
    <row r="31" spans="2:11" ht="67.8" customHeight="1">
      <c r="B31" s="21" t="s">
        <v>270</v>
      </c>
      <c r="C31" s="22" t="s">
        <v>274</v>
      </c>
      <c r="D31" s="23" t="s">
        <v>338</v>
      </c>
      <c r="E31" s="32" t="e">
        <f>AVERAGE('MPS(input_separate)'!S6:S105)</f>
        <v>#DIV/0!</v>
      </c>
      <c r="F31" s="89" t="s">
        <v>332</v>
      </c>
      <c r="G31" s="76" t="s">
        <v>223</v>
      </c>
      <c r="H31" s="98" t="s">
        <v>273</v>
      </c>
      <c r="I31" s="99" t="s">
        <v>272</v>
      </c>
      <c r="J31" s="76" t="s">
        <v>98</v>
      </c>
      <c r="K31" s="76" t="s">
        <v>50</v>
      </c>
    </row>
    <row r="32" spans="2:11" ht="67.8" customHeight="1">
      <c r="B32" s="21" t="s">
        <v>275</v>
      </c>
      <c r="C32" s="22" t="s">
        <v>276</v>
      </c>
      <c r="D32" s="23" t="s">
        <v>277</v>
      </c>
      <c r="E32" s="32" t="e">
        <f>AVERAGE('MPS(input_separate)'!T6:T105)</f>
        <v>#DIV/0!</v>
      </c>
      <c r="F32" s="89" t="s">
        <v>332</v>
      </c>
      <c r="G32" s="76" t="s">
        <v>223</v>
      </c>
      <c r="H32" s="98" t="s">
        <v>273</v>
      </c>
      <c r="I32" s="99" t="s">
        <v>272</v>
      </c>
      <c r="J32" s="76" t="s">
        <v>98</v>
      </c>
      <c r="K32" s="76" t="s">
        <v>50</v>
      </c>
    </row>
    <row r="33" spans="1:11" ht="67.8" customHeight="1">
      <c r="B33" s="21" t="s">
        <v>278</v>
      </c>
      <c r="C33" s="22" t="s">
        <v>279</v>
      </c>
      <c r="D33" s="23" t="s">
        <v>280</v>
      </c>
      <c r="E33" s="32" t="e">
        <f>AVERAGE('MPS(input_separate)'!U6:U105)</f>
        <v>#DIV/0!</v>
      </c>
      <c r="F33" s="89" t="s">
        <v>332</v>
      </c>
      <c r="G33" s="76" t="s">
        <v>223</v>
      </c>
      <c r="H33" s="98" t="s">
        <v>273</v>
      </c>
      <c r="I33" s="99" t="s">
        <v>272</v>
      </c>
      <c r="J33" s="76" t="s">
        <v>98</v>
      </c>
      <c r="K33" s="76" t="s">
        <v>50</v>
      </c>
    </row>
    <row r="34" spans="1:11" ht="67.8" customHeight="1">
      <c r="B34" s="21" t="s">
        <v>281</v>
      </c>
      <c r="C34" s="22" t="s">
        <v>283</v>
      </c>
      <c r="D34" s="23" t="s">
        <v>284</v>
      </c>
      <c r="E34" s="32" t="e">
        <f>AVERAGE('MPS(input_separate)'!V6:V105)</f>
        <v>#DIV/0!</v>
      </c>
      <c r="F34" s="89" t="s">
        <v>332</v>
      </c>
      <c r="G34" s="76" t="s">
        <v>223</v>
      </c>
      <c r="H34" s="98" t="s">
        <v>273</v>
      </c>
      <c r="I34" s="99" t="s">
        <v>272</v>
      </c>
      <c r="J34" s="76" t="s">
        <v>98</v>
      </c>
      <c r="K34" s="76" t="s">
        <v>50</v>
      </c>
    </row>
    <row r="35" spans="1:11" ht="67.8" customHeight="1">
      <c r="B35" s="21" t="s">
        <v>282</v>
      </c>
      <c r="C35" s="22" t="s">
        <v>285</v>
      </c>
      <c r="D35" s="23" t="s">
        <v>286</v>
      </c>
      <c r="E35" s="32" t="e">
        <f>AVERAGE('MPS(input_separate)'!W6:W105)</f>
        <v>#DIV/0!</v>
      </c>
      <c r="F35" s="89" t="s">
        <v>332</v>
      </c>
      <c r="G35" s="76" t="s">
        <v>223</v>
      </c>
      <c r="H35" s="98" t="s">
        <v>273</v>
      </c>
      <c r="I35" s="99" t="s">
        <v>272</v>
      </c>
      <c r="J35" s="76" t="s">
        <v>98</v>
      </c>
      <c r="K35" s="76" t="s">
        <v>50</v>
      </c>
    </row>
    <row r="36" spans="1:11" ht="96.6" customHeight="1">
      <c r="B36" s="21" t="s">
        <v>287</v>
      </c>
      <c r="C36" s="22" t="s">
        <v>288</v>
      </c>
      <c r="D36" s="23" t="s">
        <v>191</v>
      </c>
      <c r="E36" s="32" t="e">
        <f>AVERAGE('MPS(input_separate)'!X6:X105)</f>
        <v>#DIV/0!</v>
      </c>
      <c r="F36" s="22" t="s">
        <v>333</v>
      </c>
      <c r="G36" s="76" t="s">
        <v>223</v>
      </c>
      <c r="H36" s="98" t="s">
        <v>289</v>
      </c>
      <c r="I36" s="99" t="s">
        <v>290</v>
      </c>
      <c r="J36" s="76" t="s">
        <v>50</v>
      </c>
      <c r="K36" s="76" t="s">
        <v>50</v>
      </c>
    </row>
    <row r="37" spans="1:11" ht="127.8" customHeight="1">
      <c r="B37" s="21" t="s">
        <v>291</v>
      </c>
      <c r="C37" s="22" t="s">
        <v>292</v>
      </c>
      <c r="D37" s="23" t="s">
        <v>351</v>
      </c>
      <c r="E37" s="32" t="e">
        <f>AVERAGE('MPS(input_separate)'!Y6:Y105)</f>
        <v>#DIV/0!</v>
      </c>
      <c r="F37" s="22" t="s">
        <v>329</v>
      </c>
      <c r="G37" s="76" t="s">
        <v>79</v>
      </c>
      <c r="H37" s="98" t="s">
        <v>293</v>
      </c>
      <c r="I37" s="99" t="s">
        <v>294</v>
      </c>
      <c r="J37" s="76" t="s">
        <v>295</v>
      </c>
      <c r="K37" s="76" t="s">
        <v>50</v>
      </c>
    </row>
    <row r="38" spans="1:11" ht="127.8" customHeight="1">
      <c r="B38" s="21" t="s">
        <v>296</v>
      </c>
      <c r="C38" s="22" t="s">
        <v>297</v>
      </c>
      <c r="D38" s="23" t="s">
        <v>359</v>
      </c>
      <c r="E38" s="32" t="e">
        <f>AVERAGE('MPS(input_separate)'!Z6:Z105)</f>
        <v>#DIV/0!</v>
      </c>
      <c r="F38" s="22" t="s">
        <v>299</v>
      </c>
      <c r="G38" s="76" t="s">
        <v>79</v>
      </c>
      <c r="H38" s="98" t="s">
        <v>293</v>
      </c>
      <c r="I38" s="99" t="s">
        <v>294</v>
      </c>
      <c r="J38" s="76" t="s">
        <v>295</v>
      </c>
      <c r="K38" s="76" t="s">
        <v>50</v>
      </c>
    </row>
    <row r="39" spans="1:11" ht="127.8" customHeight="1">
      <c r="B39" s="21" t="s">
        <v>300</v>
      </c>
      <c r="C39" s="22" t="s">
        <v>302</v>
      </c>
      <c r="D39" s="23" t="s">
        <v>360</v>
      </c>
      <c r="E39" s="32" t="e">
        <f>AVERAGE('MPS(input_separate)'!AA6:AA105)</f>
        <v>#DIV/0!</v>
      </c>
      <c r="F39" s="22" t="s">
        <v>299</v>
      </c>
      <c r="G39" s="76" t="s">
        <v>79</v>
      </c>
      <c r="H39" s="98" t="s">
        <v>293</v>
      </c>
      <c r="I39" s="99" t="s">
        <v>294</v>
      </c>
      <c r="J39" s="76" t="s">
        <v>295</v>
      </c>
      <c r="K39" s="76" t="s">
        <v>50</v>
      </c>
    </row>
    <row r="40" spans="1:11" ht="98.4" customHeight="1">
      <c r="B40" s="66"/>
      <c r="D40" s="65"/>
      <c r="E40" s="65"/>
      <c r="F40" s="65"/>
      <c r="G40" s="65"/>
      <c r="H40" s="91"/>
      <c r="I40" s="92"/>
    </row>
    <row r="41" spans="1:11" ht="98.4" customHeight="1">
      <c r="B41" s="66"/>
      <c r="D41" s="65"/>
      <c r="E41" s="65"/>
      <c r="F41" s="65"/>
      <c r="G41" s="65"/>
      <c r="H41" s="91"/>
      <c r="I41" s="92"/>
    </row>
    <row r="42" spans="1:11" ht="18.75" customHeight="1">
      <c r="A42" s="3" t="s">
        <v>357</v>
      </c>
      <c r="B42" s="3"/>
    </row>
    <row r="43" spans="1:11" ht="16.8" thickBot="1">
      <c r="B43" s="135" t="s">
        <v>47</v>
      </c>
      <c r="C43" s="135"/>
      <c r="D43" s="24" t="s">
        <v>24</v>
      </c>
    </row>
    <row r="44" spans="1:11" ht="16.8" thickBot="1">
      <c r="B44" s="136" t="e">
        <f>ROUNDDOWN('MPS(calc_process)'!G6, 0)</f>
        <v>#DIV/0!</v>
      </c>
      <c r="C44" s="137"/>
      <c r="D44" s="50" t="s">
        <v>58</v>
      </c>
    </row>
    <row r="45" spans="1:11" ht="20.25" customHeight="1">
      <c r="F45" s="7"/>
      <c r="G45" s="7"/>
    </row>
    <row r="46" spans="1:11" ht="14.25" customHeight="1">
      <c r="A46" s="3" t="s">
        <v>9</v>
      </c>
    </row>
    <row r="47" spans="1:11" ht="14.25" customHeight="1">
      <c r="B47" s="12" t="s">
        <v>31</v>
      </c>
      <c r="C47" s="134" t="s">
        <v>80</v>
      </c>
      <c r="D47" s="134"/>
      <c r="E47" s="134"/>
      <c r="F47" s="134"/>
      <c r="G47" s="134"/>
      <c r="H47" s="134"/>
      <c r="I47" s="134"/>
      <c r="J47" s="8"/>
    </row>
    <row r="48" spans="1:11" ht="14.25" customHeight="1">
      <c r="B48" s="12" t="s">
        <v>30</v>
      </c>
      <c r="C48" s="134" t="s">
        <v>32</v>
      </c>
      <c r="D48" s="134"/>
      <c r="E48" s="134"/>
      <c r="F48" s="134"/>
      <c r="G48" s="134"/>
      <c r="H48" s="134"/>
      <c r="I48" s="134"/>
      <c r="J48" s="8"/>
    </row>
    <row r="49" spans="2:10" ht="14.25" customHeight="1">
      <c r="B49" s="12" t="s">
        <v>33</v>
      </c>
      <c r="C49" s="134" t="s">
        <v>34</v>
      </c>
      <c r="D49" s="134"/>
      <c r="E49" s="134"/>
      <c r="F49" s="134"/>
      <c r="G49" s="134"/>
      <c r="H49" s="134"/>
      <c r="I49" s="134"/>
      <c r="J49" s="8"/>
    </row>
    <row r="57" spans="2:10" ht="22.8">
      <c r="B57" s="55"/>
      <c r="C57" s="55"/>
      <c r="D57" s="55"/>
      <c r="E57" s="55"/>
    </row>
    <row r="58" spans="2:10" ht="76.05" customHeight="1">
      <c r="B58" s="56" t="s">
        <v>60</v>
      </c>
      <c r="C58" s="62" t="s">
        <v>61</v>
      </c>
      <c r="D58" s="56" t="s">
        <v>62</v>
      </c>
      <c r="E58" s="56" t="s">
        <v>63</v>
      </c>
    </row>
    <row r="59" spans="2:10" ht="58.95" customHeight="1">
      <c r="B59" s="56" t="s">
        <v>64</v>
      </c>
      <c r="C59" s="63" t="s">
        <v>65</v>
      </c>
      <c r="D59" s="57" t="s">
        <v>66</v>
      </c>
      <c r="E59" s="58" t="e">
        <f>IF(OR(E60="-",E61="-"),"-",E60-E61-E62)</f>
        <v>#REF!</v>
      </c>
    </row>
    <row r="60" spans="2:10" ht="58.95" customHeight="1">
      <c r="B60" s="59" t="s">
        <v>67</v>
      </c>
      <c r="C60" s="64" t="s">
        <v>68</v>
      </c>
      <c r="D60" s="60" t="s">
        <v>69</v>
      </c>
      <c r="E60" s="61" t="e">
        <f>[1]BE!H34</f>
        <v>#REF!</v>
      </c>
    </row>
    <row r="61" spans="2:10" ht="58.95" customHeight="1">
      <c r="B61" s="59" t="s">
        <v>70</v>
      </c>
      <c r="C61" s="64" t="s">
        <v>71</v>
      </c>
      <c r="D61" s="60" t="s">
        <v>69</v>
      </c>
      <c r="E61" s="61" t="e">
        <f>[1]PE!H34</f>
        <v>#REF!</v>
      </c>
    </row>
    <row r="62" spans="2:10" ht="58.95" customHeight="1">
      <c r="B62" s="59" t="s">
        <v>72</v>
      </c>
      <c r="C62" s="64" t="s">
        <v>73</v>
      </c>
      <c r="D62" s="60" t="s">
        <v>69</v>
      </c>
      <c r="E62" s="61" t="e">
        <f>IF([1]LE!H35="","-",[1]LE!H35)</f>
        <v>#REF!</v>
      </c>
    </row>
  </sheetData>
  <sheetProtection formatCells="0" formatRows="0"/>
  <mergeCells count="5">
    <mergeCell ref="C48:I48"/>
    <mergeCell ref="C49:I49"/>
    <mergeCell ref="B43:C43"/>
    <mergeCell ref="B44:C44"/>
    <mergeCell ref="C47:I47"/>
  </mergeCells>
  <phoneticPr fontId="2"/>
  <pageMargins left="0.70866141732283472" right="0.70866141732283472" top="0.74803149606299213" bottom="0.74803149606299213" header="0.31496062992125984" footer="0.31496062992125984"/>
  <pageSetup paperSize="9" scale="17"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A105"/>
  <sheetViews>
    <sheetView view="pageBreakPreview" zoomScale="83" zoomScaleNormal="100" zoomScaleSheetLayoutView="80" workbookViewId="0">
      <selection activeCell="B6" sqref="B6:T6"/>
    </sheetView>
  </sheetViews>
  <sheetFormatPr defaultColWidth="9" defaultRowHeight="13.8"/>
  <cols>
    <col min="1" max="1" width="20.796875" style="17" customWidth="1"/>
    <col min="2" max="2" width="47.19921875" style="17" customWidth="1"/>
    <col min="3" max="27" width="50.296875" style="17" customWidth="1"/>
    <col min="28" max="16384" width="9" style="17"/>
  </cols>
  <sheetData>
    <row r="1" spans="1:27" ht="15" customHeight="1">
      <c r="B1" s="19"/>
      <c r="C1" s="19"/>
      <c r="D1" s="19"/>
      <c r="E1" s="19"/>
      <c r="F1" s="19"/>
      <c r="G1" s="19"/>
      <c r="H1" s="19"/>
      <c r="I1" s="19"/>
      <c r="J1" s="19"/>
      <c r="K1" s="19"/>
      <c r="L1" s="19"/>
      <c r="M1" s="19"/>
      <c r="N1" s="19"/>
      <c r="O1" s="19"/>
      <c r="P1" s="19"/>
      <c r="Q1" s="19"/>
      <c r="R1" s="19"/>
      <c r="S1" s="19"/>
      <c r="T1" s="19"/>
      <c r="U1" s="19"/>
      <c r="V1" s="19"/>
      <c r="W1" s="19"/>
      <c r="X1" s="19"/>
      <c r="Y1" s="19"/>
      <c r="Z1" s="19"/>
      <c r="AA1" s="19" t="str">
        <f>'MPS(input)'!K1</f>
        <v>Monitoring Spreadsheet: JCM_TH_TVER-14-01_ver01.0</v>
      </c>
    </row>
    <row r="2" spans="1:27" ht="15" customHeight="1">
      <c r="B2" s="19"/>
      <c r="C2" s="19"/>
      <c r="D2" s="19"/>
      <c r="E2" s="19"/>
      <c r="F2" s="19"/>
      <c r="G2" s="19"/>
      <c r="H2" s="19"/>
      <c r="I2" s="19"/>
      <c r="J2" s="19"/>
      <c r="K2" s="19"/>
      <c r="L2" s="19"/>
      <c r="M2" s="19"/>
      <c r="N2" s="19"/>
      <c r="O2" s="19"/>
      <c r="P2" s="19"/>
      <c r="Q2" s="19"/>
      <c r="R2" s="19"/>
      <c r="S2" s="19"/>
      <c r="T2" s="19"/>
      <c r="U2" s="19"/>
      <c r="V2" s="19"/>
      <c r="W2" s="19"/>
      <c r="X2" s="19"/>
      <c r="Y2" s="19"/>
      <c r="Z2" s="19"/>
      <c r="AA2" s="19" t="s">
        <v>100</v>
      </c>
    </row>
    <row r="3" spans="1:27" ht="16.2">
      <c r="A3" s="15" t="s">
        <v>86</v>
      </c>
      <c r="B3" s="16" t="s">
        <v>303</v>
      </c>
      <c r="C3" s="16" t="s">
        <v>305</v>
      </c>
      <c r="D3" s="16" t="s">
        <v>308</v>
      </c>
      <c r="E3" s="16" t="s">
        <v>312</v>
      </c>
      <c r="F3" s="16" t="s">
        <v>313</v>
      </c>
      <c r="G3" s="16" t="s">
        <v>317</v>
      </c>
      <c r="H3" s="16" t="s">
        <v>316</v>
      </c>
      <c r="I3" s="16" t="s">
        <v>318</v>
      </c>
      <c r="J3" s="16" t="s">
        <v>319</v>
      </c>
      <c r="K3" s="16" t="s">
        <v>320</v>
      </c>
      <c r="L3" s="16" t="s">
        <v>321</v>
      </c>
      <c r="M3" s="16" t="s">
        <v>324</v>
      </c>
      <c r="N3" s="16" t="s">
        <v>327</v>
      </c>
      <c r="O3" s="16" t="s">
        <v>328</v>
      </c>
      <c r="P3" s="16" t="s">
        <v>330</v>
      </c>
      <c r="Q3" s="16" t="s">
        <v>331</v>
      </c>
      <c r="R3" s="16" t="s">
        <v>334</v>
      </c>
      <c r="S3" s="16" t="s">
        <v>337</v>
      </c>
      <c r="T3" s="16" t="s">
        <v>340</v>
      </c>
      <c r="U3" s="16" t="s">
        <v>342</v>
      </c>
      <c r="V3" s="16" t="s">
        <v>344</v>
      </c>
      <c r="W3" s="16" t="s">
        <v>346</v>
      </c>
      <c r="X3" s="16" t="s">
        <v>348</v>
      </c>
      <c r="Y3" s="16" t="s">
        <v>350</v>
      </c>
      <c r="Z3" s="16" t="s">
        <v>353</v>
      </c>
      <c r="AA3" s="16" t="s">
        <v>355</v>
      </c>
    </row>
    <row r="4" spans="1:27" ht="66.599999999999994" customHeight="1">
      <c r="A4" s="15" t="s">
        <v>87</v>
      </c>
      <c r="B4" s="16" t="s">
        <v>217</v>
      </c>
      <c r="C4" s="16" t="s">
        <v>306</v>
      </c>
      <c r="D4" s="16" t="s">
        <v>133</v>
      </c>
      <c r="E4" s="16" t="s">
        <v>145</v>
      </c>
      <c r="F4" s="16" t="s">
        <v>166</v>
      </c>
      <c r="G4" s="16" t="s">
        <v>315</v>
      </c>
      <c r="H4" s="16" t="s">
        <v>421</v>
      </c>
      <c r="I4" s="16" t="s">
        <v>128</v>
      </c>
      <c r="J4" s="16" t="s">
        <v>135</v>
      </c>
      <c r="K4" s="16" t="s">
        <v>137</v>
      </c>
      <c r="L4" s="16" t="s">
        <v>322</v>
      </c>
      <c r="M4" s="16" t="s">
        <v>253</v>
      </c>
      <c r="N4" s="16" t="s">
        <v>175</v>
      </c>
      <c r="O4" s="16" t="s">
        <v>182</v>
      </c>
      <c r="P4" s="16" t="s">
        <v>193</v>
      </c>
      <c r="Q4" s="16" t="s">
        <v>200</v>
      </c>
      <c r="R4" s="16" t="s">
        <v>335</v>
      </c>
      <c r="S4" s="16" t="s">
        <v>339</v>
      </c>
      <c r="T4" s="16" t="s">
        <v>341</v>
      </c>
      <c r="U4" s="16" t="s">
        <v>343</v>
      </c>
      <c r="V4" s="16" t="s">
        <v>345</v>
      </c>
      <c r="W4" s="16" t="s">
        <v>347</v>
      </c>
      <c r="X4" s="16" t="s">
        <v>191</v>
      </c>
      <c r="Y4" s="16" t="s">
        <v>352</v>
      </c>
      <c r="Z4" s="16" t="s">
        <v>298</v>
      </c>
      <c r="AA4" s="16" t="s">
        <v>211</v>
      </c>
    </row>
    <row r="5" spans="1:27" ht="16.2">
      <c r="A5" s="15"/>
      <c r="B5" s="15" t="s">
        <v>304</v>
      </c>
      <c r="C5" s="15" t="s">
        <v>307</v>
      </c>
      <c r="D5" s="15" t="s">
        <v>97</v>
      </c>
      <c r="E5" s="15" t="s">
        <v>97</v>
      </c>
      <c r="F5" s="15" t="s">
        <v>97</v>
      </c>
      <c r="G5" s="15" t="s">
        <v>96</v>
      </c>
      <c r="H5" s="121" t="s">
        <v>123</v>
      </c>
      <c r="I5" s="121" t="s">
        <v>126</v>
      </c>
      <c r="J5" s="121" t="s">
        <v>126</v>
      </c>
      <c r="K5" s="121" t="s">
        <v>97</v>
      </c>
      <c r="L5" s="121" t="s">
        <v>323</v>
      </c>
      <c r="M5" s="121" t="s">
        <v>130</v>
      </c>
      <c r="N5" s="121" t="s">
        <v>174</v>
      </c>
      <c r="O5" s="121" t="s">
        <v>304</v>
      </c>
      <c r="P5" s="121" t="s">
        <v>266</v>
      </c>
      <c r="Q5" s="121" t="s">
        <v>266</v>
      </c>
      <c r="R5" s="121" t="s">
        <v>332</v>
      </c>
      <c r="S5" s="121" t="s">
        <v>332</v>
      </c>
      <c r="T5" s="121" t="s">
        <v>332</v>
      </c>
      <c r="U5" s="121" t="s">
        <v>332</v>
      </c>
      <c r="V5" s="121" t="s">
        <v>332</v>
      </c>
      <c r="W5" s="121" t="s">
        <v>332</v>
      </c>
      <c r="X5" s="121" t="s">
        <v>349</v>
      </c>
      <c r="Y5" s="121" t="s">
        <v>304</v>
      </c>
      <c r="Z5" s="121" t="s">
        <v>354</v>
      </c>
      <c r="AA5" s="121" t="s">
        <v>354</v>
      </c>
    </row>
    <row r="6" spans="1:27">
      <c r="A6" s="25">
        <v>1</v>
      </c>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c r="A7" s="25">
        <v>2</v>
      </c>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c r="A8" s="25">
        <v>3</v>
      </c>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c r="A9" s="25">
        <v>4</v>
      </c>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7">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spans="1:27">
      <c r="A18" s="25">
        <v>13</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7">
      <c r="A19" s="25">
        <v>14</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7">
      <c r="A20" s="25">
        <v>15</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7">
      <c r="A21" s="25">
        <v>16</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7">
      <c r="A22" s="25">
        <v>17</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row>
    <row r="23" spans="1:27">
      <c r="A23" s="25">
        <v>18</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row>
    <row r="24" spans="1:27">
      <c r="A24" s="25">
        <v>19</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row>
    <row r="25" spans="1:27">
      <c r="A25" s="25">
        <v>20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spans="1:27">
      <c r="A26" s="25">
        <v>21</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7" spans="1:27">
      <c r="A27" s="25">
        <v>22</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spans="1:27">
      <c r="A28" s="25">
        <v>23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1:27">
      <c r="A29" s="25">
        <v>24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spans="1:27">
      <c r="A30" s="25">
        <v>25</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spans="1:27">
      <c r="A31" s="25">
        <v>26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spans="1:27">
      <c r="A32" s="25">
        <v>27</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1:27">
      <c r="A33" s="25">
        <v>28</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27">
      <c r="A34" s="25">
        <v>29</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27">
      <c r="A35" s="25">
        <v>30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27">
      <c r="A36" s="25">
        <v>31</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c r="A37" s="25">
        <v>32</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27">
      <c r="A38" s="25">
        <v>33</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1:27">
      <c r="A39" s="25">
        <v>34</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c r="A40" s="25">
        <v>35</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c r="A41" s="25">
        <v>36</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c r="A42" s="25">
        <v>37</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c r="A43" s="25">
        <v>38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c r="A44" s="25">
        <v>39</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c r="A45" s="25">
        <v>40</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c r="A46" s="25">
        <v>41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c r="A47" s="25">
        <v>42</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c r="A48" s="25">
        <v>43</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c r="A49" s="25">
        <v>44</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c r="A50" s="25">
        <v>45</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c r="A51" s="25">
        <v>46</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c r="A52" s="25">
        <v>47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c r="A53" s="25">
        <v>48</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c r="A54" s="25">
        <v>49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c r="A55" s="25">
        <v>50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c r="A56" s="25">
        <v>51</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c r="A57" s="25">
        <v>52</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c r="A58" s="25">
        <v>53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c r="A59" s="25">
        <v>54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c r="A60" s="25">
        <v>55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c r="A61" s="25">
        <v>56</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c r="A62" s="25">
        <v>57</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spans="1:27">
      <c r="A63" s="25">
        <v>58</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spans="1:27">
      <c r="A64" s="25">
        <v>59</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spans="1:27">
      <c r="A65" s="25">
        <v>60</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spans="1:27">
      <c r="A66" s="25">
        <v>61</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spans="1:27">
      <c r="A67" s="25">
        <v>62</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spans="1:27">
      <c r="A68" s="25">
        <v>63</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spans="1:27">
      <c r="A69" s="25">
        <v>64</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spans="1:27">
      <c r="A70" s="25">
        <v>65</v>
      </c>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spans="1:27">
      <c r="A71" s="25">
        <v>66</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c r="A72" s="25">
        <v>67</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spans="1:27">
      <c r="A73" s="25">
        <v>68</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spans="1:27">
      <c r="A74" s="25">
        <v>69</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spans="1:27">
      <c r="A75" s="25">
        <v>70</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spans="1:27">
      <c r="A76" s="25">
        <v>71</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spans="1:27">
      <c r="A77" s="25">
        <v>72</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spans="1:27">
      <c r="A78" s="25">
        <v>73</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c r="A79" s="25">
        <v>74</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c r="A80" s="25">
        <v>75</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c r="A81" s="25">
        <v>76</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c r="A82" s="25">
        <v>77</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c r="A83" s="25">
        <v>78</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c r="A84" s="25">
        <v>79</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c r="A85" s="25">
        <v>80</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c r="A86" s="25">
        <v>81</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c r="A87" s="25">
        <v>82</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c r="A88" s="25">
        <v>83</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c r="A89" s="25">
        <v>84</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c r="A90" s="25">
        <v>85</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c r="A91" s="25">
        <v>86</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c r="A92" s="25">
        <v>87</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c r="A93" s="25">
        <v>88</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spans="1:27">
      <c r="A94" s="25">
        <v>89</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c r="A95" s="25">
        <v>90</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c r="A96" s="25">
        <v>91</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c r="A97" s="25">
        <v>92</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c r="A98" s="25">
        <v>93</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c r="A99" s="25">
        <v>94</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c r="A100" s="25">
        <v>95</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c r="A101" s="25">
        <v>96</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c r="A102" s="25">
        <v>97</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c r="A103" s="25">
        <v>98</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c r="A104" s="25">
        <v>99</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c r="A105" s="25">
        <v>100</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sheetData>
  <sheetProtection formatCells="0" formatRows="0"/>
  <phoneticPr fontId="11"/>
  <pageMargins left="0.7" right="0.7" top="0.75" bottom="0.75" header="0.3" footer="0.3"/>
  <pageSetup paperSize="9" scale="40" orientation="portrait" r:id="rId1"/>
  <colBreaks count="2" manualBreakCount="2">
    <brk id="14" max="104" man="1"/>
    <brk id="18" max="10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145"/>
  <sheetViews>
    <sheetView showGridLines="0" view="pageBreakPreview" zoomScale="120" zoomScaleNormal="100" zoomScaleSheetLayoutView="120" workbookViewId="0">
      <selection activeCell="G51" sqref="G51"/>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4.09765625" style="2" customWidth="1"/>
    <col min="10" max="10" width="13.69921875" style="1" customWidth="1"/>
    <col min="11" max="16384" width="9" style="1"/>
  </cols>
  <sheetData>
    <row r="1" spans="1:9" ht="18" customHeight="1">
      <c r="I1" s="9" t="str">
        <f>'MPS(input)'!K1</f>
        <v>Monitoring Spreadsheet: JCM_TH_TVER-14-01_ver01.0</v>
      </c>
    </row>
    <row r="2" spans="1:9" ht="18" customHeight="1">
      <c r="I2" s="9" t="str">
        <f>'MPS(input)'!K2</f>
        <v>Reference Number:</v>
      </c>
    </row>
    <row r="3" spans="1:9" ht="27.75" customHeight="1">
      <c r="A3" s="139" t="s">
        <v>49</v>
      </c>
      <c r="B3" s="139"/>
      <c r="C3" s="139"/>
      <c r="D3" s="139"/>
      <c r="E3" s="139"/>
      <c r="F3" s="139"/>
      <c r="G3" s="139"/>
      <c r="H3" s="139"/>
      <c r="I3" s="139"/>
    </row>
    <row r="4" spans="1:9" ht="11.25" customHeight="1"/>
    <row r="5" spans="1:9" ht="18.75" customHeight="1">
      <c r="A5" s="41" t="s">
        <v>2</v>
      </c>
      <c r="B5" s="37"/>
      <c r="C5" s="37"/>
      <c r="D5" s="37"/>
      <c r="E5" s="36"/>
      <c r="F5" s="38" t="s">
        <v>6</v>
      </c>
      <c r="G5" s="46" t="s">
        <v>0</v>
      </c>
      <c r="H5" s="38" t="s">
        <v>1</v>
      </c>
      <c r="I5" s="39" t="s">
        <v>7</v>
      </c>
    </row>
    <row r="6" spans="1:9" ht="18.75" customHeight="1">
      <c r="A6" s="43"/>
      <c r="B6" s="140" t="s">
        <v>436</v>
      </c>
      <c r="C6" s="140"/>
      <c r="D6" s="140"/>
      <c r="E6" s="140"/>
      <c r="F6" s="28" t="s">
        <v>50</v>
      </c>
      <c r="G6" s="123" t="e">
        <f>G8-G16-G124</f>
        <v>#DIV/0!</v>
      </c>
      <c r="H6" s="79" t="s">
        <v>58</v>
      </c>
      <c r="I6" s="40" t="s">
        <v>39</v>
      </c>
    </row>
    <row r="7" spans="1:9" ht="18.75" customHeight="1">
      <c r="A7" s="41" t="s">
        <v>373</v>
      </c>
      <c r="B7" s="36"/>
      <c r="C7" s="37"/>
      <c r="D7" s="38"/>
      <c r="E7" s="38"/>
      <c r="F7" s="38"/>
      <c r="G7" s="41"/>
      <c r="H7" s="36"/>
      <c r="I7" s="38"/>
    </row>
    <row r="8" spans="1:9" ht="20.399999999999999" customHeight="1">
      <c r="A8" s="42"/>
      <c r="B8" s="141" t="s">
        <v>435</v>
      </c>
      <c r="C8" s="140"/>
      <c r="D8" s="140"/>
      <c r="E8" s="140"/>
      <c r="F8" s="28" t="s">
        <v>51</v>
      </c>
      <c r="G8" s="101" t="e">
        <f>G9</f>
        <v>#DIV/0!</v>
      </c>
      <c r="H8" s="29" t="s">
        <v>58</v>
      </c>
      <c r="I8" s="40" t="s">
        <v>437</v>
      </c>
    </row>
    <row r="9" spans="1:9" ht="36" customHeight="1">
      <c r="A9" s="42"/>
      <c r="B9" s="44"/>
      <c r="C9" s="138" t="s">
        <v>89</v>
      </c>
      <c r="D9" s="138"/>
      <c r="E9" s="138"/>
      <c r="F9" s="40" t="s">
        <v>361</v>
      </c>
      <c r="G9" s="100" t="e">
        <f>G10*G11*G12*G13</f>
        <v>#DIV/0!</v>
      </c>
      <c r="H9" s="35" t="s">
        <v>58</v>
      </c>
      <c r="I9" s="87" t="s">
        <v>90</v>
      </c>
    </row>
    <row r="10" spans="1:9" ht="40.200000000000003" customHeight="1">
      <c r="A10" s="43"/>
      <c r="B10" s="45"/>
      <c r="C10" s="142" t="s">
        <v>102</v>
      </c>
      <c r="D10" s="142"/>
      <c r="E10" s="142"/>
      <c r="F10" s="40" t="s">
        <v>361</v>
      </c>
      <c r="G10" s="78" t="e">
        <f>'MPS(input)'!E9</f>
        <v>#DIV/0!</v>
      </c>
      <c r="H10" s="72" t="s">
        <v>103</v>
      </c>
      <c r="I10" s="73" t="s">
        <v>101</v>
      </c>
    </row>
    <row r="11" spans="1:9" ht="60" customHeight="1">
      <c r="A11" s="42"/>
      <c r="B11" s="68"/>
      <c r="C11" s="138" t="s">
        <v>105</v>
      </c>
      <c r="D11" s="138"/>
      <c r="E11" s="138"/>
      <c r="F11" s="40" t="s">
        <v>361</v>
      </c>
      <c r="G11" s="93" t="e">
        <f>'MPS(input)'!E10</f>
        <v>#DIV/0!</v>
      </c>
      <c r="H11" s="88"/>
      <c r="I11" s="87" t="s">
        <v>104</v>
      </c>
    </row>
    <row r="12" spans="1:9" ht="47.4" customHeight="1">
      <c r="A12" s="42"/>
      <c r="B12" s="68"/>
      <c r="C12" s="69" t="s">
        <v>178</v>
      </c>
      <c r="D12" s="70"/>
      <c r="E12" s="71"/>
      <c r="F12" s="40" t="s">
        <v>361</v>
      </c>
      <c r="G12" s="122">
        <v>1.9E-3</v>
      </c>
      <c r="H12" s="72" t="s">
        <v>107</v>
      </c>
      <c r="I12" s="87" t="s">
        <v>106</v>
      </c>
    </row>
    <row r="13" spans="1:9" ht="47.4" customHeight="1">
      <c r="A13" s="42"/>
      <c r="B13" s="68"/>
      <c r="C13" s="69" t="s">
        <v>108</v>
      </c>
      <c r="D13" s="70"/>
      <c r="E13" s="71"/>
      <c r="F13" s="40" t="s">
        <v>361</v>
      </c>
      <c r="G13" s="96">
        <v>1</v>
      </c>
      <c r="H13" s="95"/>
      <c r="I13" s="87" t="s">
        <v>109</v>
      </c>
    </row>
    <row r="14" spans="1:9" ht="51.6" customHeight="1">
      <c r="C14" s="8"/>
      <c r="D14" s="8"/>
      <c r="E14" s="8"/>
      <c r="F14" s="2"/>
      <c r="G14" s="83"/>
      <c r="H14" s="84"/>
    </row>
    <row r="15" spans="1:9" ht="18.75" customHeight="1">
      <c r="A15" s="41" t="s">
        <v>374</v>
      </c>
      <c r="B15" s="37"/>
      <c r="C15" s="43"/>
      <c r="D15" s="43"/>
      <c r="E15" s="36"/>
      <c r="F15" s="38"/>
      <c r="G15" s="41"/>
      <c r="H15" s="36"/>
      <c r="I15" s="38"/>
    </row>
    <row r="16" spans="1:9" ht="18.75" customHeight="1">
      <c r="A16" s="43"/>
      <c r="B16" s="140" t="s">
        <v>45</v>
      </c>
      <c r="C16" s="140"/>
      <c r="D16" s="140"/>
      <c r="E16" s="140"/>
      <c r="F16" s="28" t="s">
        <v>50</v>
      </c>
      <c r="G16" s="101" t="e">
        <f>G17</f>
        <v>#DIV/0!</v>
      </c>
      <c r="H16" s="29" t="s">
        <v>58</v>
      </c>
      <c r="I16" s="81" t="s">
        <v>92</v>
      </c>
    </row>
    <row r="17" spans="1:10" ht="42" customHeight="1">
      <c r="A17" s="42"/>
      <c r="B17" s="68"/>
      <c r="C17" s="138" t="s">
        <v>91</v>
      </c>
      <c r="D17" s="138"/>
      <c r="E17" s="138"/>
      <c r="F17" s="40" t="s">
        <v>361</v>
      </c>
      <c r="G17" s="102" t="e">
        <f>G18+G19+G20</f>
        <v>#DIV/0!</v>
      </c>
      <c r="H17" s="86" t="s">
        <v>113</v>
      </c>
      <c r="I17" s="81" t="s">
        <v>92</v>
      </c>
    </row>
    <row r="18" spans="1:10" ht="42" customHeight="1">
      <c r="A18" s="42"/>
      <c r="B18" s="68"/>
      <c r="C18" s="138" t="s">
        <v>215</v>
      </c>
      <c r="D18" s="138"/>
      <c r="E18" s="138"/>
      <c r="F18" s="40" t="s">
        <v>361</v>
      </c>
      <c r="G18" s="104" t="e">
        <f>G23</f>
        <v>#DIV/0!</v>
      </c>
      <c r="H18" s="105" t="s">
        <v>113</v>
      </c>
      <c r="I18" s="2" t="s">
        <v>110</v>
      </c>
    </row>
    <row r="19" spans="1:10" ht="40.950000000000003" customHeight="1">
      <c r="A19" s="42"/>
      <c r="B19" s="68"/>
      <c r="C19" s="138" t="s">
        <v>112</v>
      </c>
      <c r="D19" s="138"/>
      <c r="E19" s="138"/>
      <c r="F19" s="40" t="s">
        <v>361</v>
      </c>
      <c r="G19" s="114" t="e">
        <f>G45</f>
        <v>#DIV/0!</v>
      </c>
      <c r="H19" s="86" t="s">
        <v>113</v>
      </c>
      <c r="I19" s="94" t="s">
        <v>111</v>
      </c>
    </row>
    <row r="20" spans="1:10" ht="30" customHeight="1">
      <c r="A20" s="42"/>
      <c r="B20" s="68"/>
      <c r="C20" s="138" t="s">
        <v>115</v>
      </c>
      <c r="D20" s="138"/>
      <c r="E20" s="138"/>
      <c r="F20" s="40" t="s">
        <v>361</v>
      </c>
      <c r="G20" s="96" t="e">
        <f>G64</f>
        <v>#DIV/0!</v>
      </c>
      <c r="H20" s="86" t="s">
        <v>113</v>
      </c>
      <c r="I20" s="87" t="s">
        <v>114</v>
      </c>
    </row>
    <row r="21" spans="1:10" ht="40.950000000000003" customHeight="1">
      <c r="C21" s="8"/>
      <c r="D21" s="8"/>
      <c r="E21" s="8"/>
      <c r="F21" s="2"/>
      <c r="G21" s="83"/>
      <c r="H21" s="84"/>
    </row>
    <row r="22" spans="1:10" ht="18.75" customHeight="1">
      <c r="A22" s="43"/>
      <c r="B22" s="143" t="s">
        <v>375</v>
      </c>
      <c r="C22" s="146"/>
      <c r="D22" s="146"/>
      <c r="E22" s="146"/>
      <c r="F22" s="147"/>
      <c r="G22" s="103"/>
      <c r="H22" s="29"/>
      <c r="I22" s="75"/>
    </row>
    <row r="23" spans="1:10" ht="42" customHeight="1">
      <c r="A23" s="42"/>
      <c r="B23" s="68"/>
      <c r="C23" s="138" t="s">
        <v>214</v>
      </c>
      <c r="D23" s="138"/>
      <c r="E23" s="138"/>
      <c r="F23" s="40" t="s">
        <v>361</v>
      </c>
      <c r="G23" s="104" t="e">
        <f>G24+G25+G26</f>
        <v>#DIV/0!</v>
      </c>
      <c r="H23" s="105" t="s">
        <v>113</v>
      </c>
      <c r="I23" s="94" t="s">
        <v>110</v>
      </c>
    </row>
    <row r="24" spans="1:10" ht="42" customHeight="1">
      <c r="A24" s="42"/>
      <c r="B24" s="68"/>
      <c r="C24" s="138" t="s">
        <v>213</v>
      </c>
      <c r="D24" s="138"/>
      <c r="E24" s="138"/>
      <c r="F24" s="40" t="s">
        <v>361</v>
      </c>
      <c r="G24" s="104" t="e">
        <f>'Tool_02_01 '!G6</f>
        <v>#DIV/0!</v>
      </c>
      <c r="H24" s="105" t="s">
        <v>113</v>
      </c>
      <c r="I24" s="2" t="s">
        <v>212</v>
      </c>
      <c r="J24" s="1" t="s">
        <v>433</v>
      </c>
    </row>
    <row r="25" spans="1:10" ht="40.950000000000003" customHeight="1">
      <c r="A25" s="42"/>
      <c r="B25" s="68"/>
      <c r="C25" s="138" t="s">
        <v>120</v>
      </c>
      <c r="D25" s="138"/>
      <c r="E25" s="138"/>
      <c r="F25" s="40" t="s">
        <v>361</v>
      </c>
      <c r="G25" s="114" t="e">
        <f>G30</f>
        <v>#DIV/0!</v>
      </c>
      <c r="H25" s="86" t="s">
        <v>113</v>
      </c>
      <c r="I25" s="94" t="s">
        <v>116</v>
      </c>
    </row>
    <row r="26" spans="1:10" ht="41.4" customHeight="1">
      <c r="A26" s="42"/>
      <c r="B26" s="68"/>
      <c r="C26" s="138" t="s">
        <v>118</v>
      </c>
      <c r="D26" s="138"/>
      <c r="E26" s="138"/>
      <c r="F26" s="40" t="s">
        <v>361</v>
      </c>
      <c r="G26" s="96" t="e">
        <f>'Tool_02_01 '!G12</f>
        <v>#DIV/0!</v>
      </c>
      <c r="H26" s="86" t="s">
        <v>113</v>
      </c>
      <c r="I26" s="87" t="s">
        <v>117</v>
      </c>
      <c r="J26" s="1" t="s">
        <v>433</v>
      </c>
    </row>
    <row r="27" spans="1:10" ht="40.950000000000003" customHeight="1">
      <c r="C27" s="8"/>
      <c r="D27" s="8"/>
      <c r="E27" s="8"/>
      <c r="F27" s="2"/>
      <c r="G27" s="83"/>
      <c r="H27" s="84"/>
    </row>
    <row r="28" spans="1:10" ht="38.4" customHeight="1">
      <c r="A28" s="43"/>
      <c r="B28" s="144" t="s">
        <v>376</v>
      </c>
      <c r="C28" s="145"/>
      <c r="D28" s="145"/>
      <c r="E28" s="145"/>
      <c r="F28" s="145"/>
      <c r="G28" s="145"/>
      <c r="H28" s="145"/>
      <c r="I28" s="145"/>
      <c r="J28" s="107" t="s">
        <v>119</v>
      </c>
    </row>
    <row r="29" spans="1:10" ht="36.6" customHeight="1">
      <c r="A29" s="43"/>
      <c r="B29" s="144" t="s">
        <v>377</v>
      </c>
      <c r="C29" s="145"/>
      <c r="D29" s="145"/>
      <c r="E29" s="145"/>
      <c r="F29" s="145"/>
      <c r="G29" s="145"/>
      <c r="H29" s="145"/>
      <c r="I29" s="148"/>
    </row>
    <row r="30" spans="1:10" ht="42" customHeight="1">
      <c r="A30" s="42"/>
      <c r="B30" s="68"/>
      <c r="C30" s="138" t="s">
        <v>120</v>
      </c>
      <c r="D30" s="138"/>
      <c r="E30" s="138"/>
      <c r="F30" s="40" t="s">
        <v>37</v>
      </c>
      <c r="G30" s="74" t="e">
        <f>G31*G32*(1+G33)*10^-3</f>
        <v>#DIV/0!</v>
      </c>
      <c r="H30" s="86" t="s">
        <v>113</v>
      </c>
      <c r="I30" s="94" t="s">
        <v>116</v>
      </c>
    </row>
    <row r="31" spans="1:10" ht="42" customHeight="1">
      <c r="A31" s="42"/>
      <c r="B31" s="68"/>
      <c r="C31" s="138" t="s">
        <v>444</v>
      </c>
      <c r="D31" s="138"/>
      <c r="E31" s="138"/>
      <c r="F31" s="40" t="s">
        <v>37</v>
      </c>
      <c r="G31" s="31" t="e">
        <f>'MPS(input)'!E16</f>
        <v>#DIV/0!</v>
      </c>
      <c r="H31" s="35" t="s">
        <v>121</v>
      </c>
      <c r="I31" s="2" t="s">
        <v>445</v>
      </c>
    </row>
    <row r="32" spans="1:10" ht="40.950000000000003" customHeight="1">
      <c r="A32" s="42"/>
      <c r="B32" s="68"/>
      <c r="C32" s="138" t="s">
        <v>83</v>
      </c>
      <c r="D32" s="138"/>
      <c r="E32" s="138"/>
      <c r="F32" s="40" t="s">
        <v>37</v>
      </c>
      <c r="G32" s="124" t="e">
        <f>'MPS(input)'!E19</f>
        <v>#DIV/0!</v>
      </c>
      <c r="H32" s="35" t="s">
        <v>59</v>
      </c>
      <c r="I32" s="75" t="s">
        <v>122</v>
      </c>
    </row>
    <row r="33" spans="1:10" ht="41.4" customHeight="1">
      <c r="A33" s="42"/>
      <c r="B33" s="68"/>
      <c r="C33" s="138" t="s">
        <v>442</v>
      </c>
      <c r="D33" s="138"/>
      <c r="E33" s="138"/>
      <c r="F33" s="40" t="s">
        <v>37</v>
      </c>
      <c r="G33" s="31" t="e">
        <f>'MPS(input)'!E20</f>
        <v>#DIV/0!</v>
      </c>
      <c r="H33" s="132" t="s">
        <v>422</v>
      </c>
      <c r="I33" s="109" t="s">
        <v>124</v>
      </c>
    </row>
    <row r="34" spans="1:10" ht="40.950000000000003" customHeight="1">
      <c r="C34" s="8"/>
      <c r="D34" s="8"/>
      <c r="E34" s="8"/>
      <c r="F34" s="2"/>
      <c r="G34" s="83"/>
      <c r="H34" s="84"/>
    </row>
    <row r="35" spans="1:10" ht="36.6" customHeight="1">
      <c r="A35" s="43"/>
      <c r="B35" s="144" t="s">
        <v>378</v>
      </c>
      <c r="C35" s="145"/>
      <c r="D35" s="145"/>
      <c r="E35" s="145"/>
      <c r="F35" s="145"/>
      <c r="G35" s="145"/>
      <c r="H35" s="145"/>
      <c r="I35" s="148"/>
      <c r="J35" s="107" t="s">
        <v>119</v>
      </c>
    </row>
    <row r="36" spans="1:10" ht="42" customHeight="1">
      <c r="A36" s="42"/>
      <c r="B36" s="68"/>
      <c r="C36" s="138" t="s">
        <v>362</v>
      </c>
      <c r="D36" s="138"/>
      <c r="E36" s="138"/>
      <c r="F36" s="40" t="s">
        <v>361</v>
      </c>
      <c r="G36" s="74" t="e">
        <f>(1/G42)*G37*((G38+(3.6*G40))/(G40+(3.6*G41)))</f>
        <v>#DIV/0!</v>
      </c>
      <c r="H36" s="86" t="s">
        <v>126</v>
      </c>
      <c r="I36" s="94" t="s">
        <v>125</v>
      </c>
    </row>
    <row r="37" spans="1:10" ht="42" customHeight="1">
      <c r="A37" s="42"/>
      <c r="B37" s="68"/>
      <c r="C37" s="138" t="s">
        <v>128</v>
      </c>
      <c r="D37" s="138"/>
      <c r="E37" s="138"/>
      <c r="F37" s="40" t="s">
        <v>363</v>
      </c>
      <c r="G37" s="31" t="e">
        <f>'MPS(input)'!E21</f>
        <v>#DIV/0!</v>
      </c>
      <c r="H37" s="86" t="s">
        <v>126</v>
      </c>
      <c r="I37" s="2" t="s">
        <v>127</v>
      </c>
    </row>
    <row r="38" spans="1:10" ht="40.950000000000003" customHeight="1">
      <c r="A38" s="42"/>
      <c r="B38" s="68"/>
      <c r="C38" s="138" t="s">
        <v>132</v>
      </c>
      <c r="D38" s="138"/>
      <c r="E38" s="138"/>
      <c r="F38" s="40" t="s">
        <v>364</v>
      </c>
      <c r="G38" s="108" t="e">
        <f>'MPS(input)'!E25</f>
        <v>#DIV/0!</v>
      </c>
      <c r="H38" s="35" t="s">
        <v>130</v>
      </c>
      <c r="I38" s="75" t="s">
        <v>129</v>
      </c>
    </row>
    <row r="39" spans="1:10" ht="41.4" customHeight="1">
      <c r="A39" s="42"/>
      <c r="B39" s="68"/>
      <c r="C39" s="138" t="s">
        <v>226</v>
      </c>
      <c r="D39" s="138"/>
      <c r="E39" s="138"/>
      <c r="F39" s="40" t="s">
        <v>37</v>
      </c>
      <c r="G39" s="31" t="e">
        <f>'MPS(input)'!E16</f>
        <v>#DIV/0!</v>
      </c>
      <c r="H39" s="72" t="s">
        <v>97</v>
      </c>
      <c r="I39" s="109" t="s">
        <v>131</v>
      </c>
    </row>
    <row r="40" spans="1:10" ht="40.950000000000003" customHeight="1">
      <c r="A40" s="42"/>
      <c r="B40" s="68"/>
      <c r="C40" s="138" t="s">
        <v>135</v>
      </c>
      <c r="D40" s="138"/>
      <c r="E40" s="138"/>
      <c r="F40" s="40" t="s">
        <v>364</v>
      </c>
      <c r="G40" s="108" t="e">
        <f>'MPS(input)'!E22</f>
        <v>#DIV/0!</v>
      </c>
      <c r="H40" s="35" t="s">
        <v>130</v>
      </c>
      <c r="I40" s="75" t="s">
        <v>134</v>
      </c>
    </row>
    <row r="41" spans="1:10" ht="41.4" customHeight="1">
      <c r="A41" s="42"/>
      <c r="B41" s="68"/>
      <c r="C41" s="138" t="s">
        <v>137</v>
      </c>
      <c r="D41" s="138"/>
      <c r="E41" s="138"/>
      <c r="F41" s="40" t="s">
        <v>37</v>
      </c>
      <c r="G41" s="31" t="e">
        <f>'MPS(input)'!E23</f>
        <v>#DIV/0!</v>
      </c>
      <c r="H41" s="72" t="s">
        <v>97</v>
      </c>
      <c r="I41" s="109" t="s">
        <v>136</v>
      </c>
    </row>
    <row r="42" spans="1:10" ht="41.4" customHeight="1">
      <c r="A42" s="42"/>
      <c r="B42" s="68"/>
      <c r="C42" s="138" t="s">
        <v>138</v>
      </c>
      <c r="D42" s="138"/>
      <c r="E42" s="138"/>
      <c r="F42" s="40" t="s">
        <v>37</v>
      </c>
      <c r="G42" s="31" t="e">
        <f>'MPS(input)'!E24</f>
        <v>#DIV/0!</v>
      </c>
      <c r="H42" s="72"/>
      <c r="I42" s="109" t="s">
        <v>139</v>
      </c>
    </row>
    <row r="43" spans="1:10" ht="40.950000000000003" customHeight="1">
      <c r="C43" s="8"/>
      <c r="D43" s="8"/>
      <c r="E43" s="8"/>
      <c r="F43" s="2"/>
      <c r="G43" s="83"/>
      <c r="H43" s="84"/>
    </row>
    <row r="44" spans="1:10" ht="18.75" customHeight="1">
      <c r="A44" s="43"/>
      <c r="B44" s="144" t="s">
        <v>379</v>
      </c>
      <c r="C44" s="145"/>
      <c r="D44" s="145"/>
      <c r="E44" s="145"/>
      <c r="F44" s="145"/>
      <c r="G44" s="145"/>
      <c r="H44" s="145"/>
      <c r="I44" s="148"/>
    </row>
    <row r="45" spans="1:10" ht="42" customHeight="1">
      <c r="A45" s="42"/>
      <c r="B45" s="68"/>
      <c r="C45" s="138" t="s">
        <v>140</v>
      </c>
      <c r="D45" s="138"/>
      <c r="E45" s="138"/>
      <c r="F45" s="40" t="s">
        <v>361</v>
      </c>
      <c r="G45" s="102" t="e">
        <f>G46+G47</f>
        <v>#DIV/0!</v>
      </c>
      <c r="H45" s="86" t="s">
        <v>113</v>
      </c>
      <c r="I45" s="81" t="s">
        <v>111</v>
      </c>
    </row>
    <row r="46" spans="1:10" ht="42" customHeight="1">
      <c r="A46" s="42"/>
      <c r="B46" s="68"/>
      <c r="C46" s="138" t="s">
        <v>142</v>
      </c>
      <c r="D46" s="138"/>
      <c r="E46" s="138"/>
      <c r="F46" s="40" t="s">
        <v>361</v>
      </c>
      <c r="G46" s="104">
        <f>'Tool_02_01 '!G18</f>
        <v>0</v>
      </c>
      <c r="H46" s="105" t="s">
        <v>113</v>
      </c>
      <c r="I46" s="2" t="s">
        <v>141</v>
      </c>
      <c r="J46" s="107" t="s">
        <v>119</v>
      </c>
    </row>
    <row r="47" spans="1:10" ht="40.950000000000003" customHeight="1">
      <c r="A47" s="42"/>
      <c r="B47" s="68"/>
      <c r="C47" s="138" t="s">
        <v>144</v>
      </c>
      <c r="D47" s="138"/>
      <c r="E47" s="138"/>
      <c r="F47" s="40" t="s">
        <v>361</v>
      </c>
      <c r="G47" s="74" t="e">
        <f>G51</f>
        <v>#DIV/0!</v>
      </c>
      <c r="H47" s="86" t="s">
        <v>113</v>
      </c>
      <c r="I47" s="94" t="s">
        <v>143</v>
      </c>
    </row>
    <row r="48" spans="1:10" ht="40.950000000000003" customHeight="1">
      <c r="C48" s="8"/>
      <c r="D48" s="8"/>
      <c r="E48" s="8"/>
      <c r="F48" s="2"/>
      <c r="G48" s="83"/>
      <c r="H48" s="84"/>
    </row>
    <row r="49" spans="1:10" ht="38.4" customHeight="1">
      <c r="A49" s="43"/>
      <c r="B49" s="144" t="s">
        <v>380</v>
      </c>
      <c r="C49" s="145"/>
      <c r="D49" s="145"/>
      <c r="E49" s="145"/>
      <c r="F49" s="145"/>
      <c r="G49" s="145"/>
      <c r="H49" s="145"/>
      <c r="I49" s="145"/>
      <c r="J49" s="107" t="s">
        <v>119</v>
      </c>
    </row>
    <row r="50" spans="1:10" ht="36.6" customHeight="1">
      <c r="A50" s="43"/>
      <c r="B50" s="144" t="s">
        <v>381</v>
      </c>
      <c r="C50" s="145"/>
      <c r="D50" s="145"/>
      <c r="E50" s="145"/>
      <c r="F50" s="145"/>
      <c r="G50" s="145"/>
      <c r="H50" s="145"/>
      <c r="I50" s="148"/>
    </row>
    <row r="51" spans="1:10" ht="42" customHeight="1">
      <c r="A51" s="42"/>
      <c r="B51" s="68"/>
      <c r="C51" s="138" t="s">
        <v>144</v>
      </c>
      <c r="D51" s="138"/>
      <c r="E51" s="138"/>
      <c r="F51" s="40" t="s">
        <v>37</v>
      </c>
      <c r="G51" s="74" t="e">
        <f>G52*G53*(1+G54)*10^-3</f>
        <v>#DIV/0!</v>
      </c>
      <c r="H51" s="86" t="s">
        <v>113</v>
      </c>
      <c r="I51" s="94" t="s">
        <v>143</v>
      </c>
    </row>
    <row r="52" spans="1:10" ht="42" customHeight="1">
      <c r="A52" s="42"/>
      <c r="B52" s="68"/>
      <c r="C52" s="138" t="s">
        <v>149</v>
      </c>
      <c r="D52" s="138"/>
      <c r="E52" s="138"/>
      <c r="F52" s="40" t="s">
        <v>37</v>
      </c>
      <c r="G52" s="31" t="e">
        <f>'MPS(input)'!E17</f>
        <v>#DIV/0!</v>
      </c>
      <c r="H52" s="35" t="s">
        <v>121</v>
      </c>
      <c r="I52" s="2" t="s">
        <v>146</v>
      </c>
    </row>
    <row r="53" spans="1:10" ht="40.950000000000003" customHeight="1">
      <c r="A53" s="42"/>
      <c r="B53" s="68"/>
      <c r="C53" s="138" t="s">
        <v>83</v>
      </c>
      <c r="D53" s="138"/>
      <c r="E53" s="138"/>
      <c r="F53" s="40" t="s">
        <v>37</v>
      </c>
      <c r="G53" s="124" t="e">
        <f>'MPS(input)'!E19</f>
        <v>#DIV/0!</v>
      </c>
      <c r="H53" s="35" t="s">
        <v>59</v>
      </c>
      <c r="I53" s="75" t="s">
        <v>122</v>
      </c>
    </row>
    <row r="54" spans="1:10" ht="41.4" customHeight="1">
      <c r="A54" s="42"/>
      <c r="B54" s="68"/>
      <c r="C54" s="138" t="s">
        <v>442</v>
      </c>
      <c r="D54" s="138"/>
      <c r="E54" s="138"/>
      <c r="F54" s="40" t="s">
        <v>37</v>
      </c>
      <c r="G54" s="31" t="e">
        <f>'MPS(input)'!E20</f>
        <v>#DIV/0!</v>
      </c>
      <c r="H54" s="132" t="s">
        <v>422</v>
      </c>
      <c r="I54" s="109" t="s">
        <v>124</v>
      </c>
    </row>
    <row r="55" spans="1:10" ht="40.950000000000003" customHeight="1">
      <c r="C55" s="8"/>
      <c r="D55" s="8"/>
      <c r="E55" s="8"/>
      <c r="F55" s="2"/>
      <c r="G55" s="83"/>
      <c r="H55" s="84"/>
    </row>
    <row r="56" spans="1:10" ht="42" customHeight="1">
      <c r="A56" s="42"/>
      <c r="B56" s="68"/>
      <c r="C56" s="138" t="s">
        <v>148</v>
      </c>
      <c r="D56" s="138"/>
      <c r="E56" s="138"/>
      <c r="F56" s="40" t="s">
        <v>363</v>
      </c>
      <c r="G56" s="74" t="e">
        <f>(1/G61)*G57*((G58*3.6)/(G59+(3.6*G60)))</f>
        <v>#DIV/0!</v>
      </c>
      <c r="H56" s="86" t="s">
        <v>126</v>
      </c>
      <c r="I56" s="94" t="s">
        <v>147</v>
      </c>
    </row>
    <row r="57" spans="1:10" ht="42" customHeight="1">
      <c r="A57" s="42"/>
      <c r="B57" s="68"/>
      <c r="C57" s="138" t="s">
        <v>128</v>
      </c>
      <c r="D57" s="138"/>
      <c r="E57" s="138"/>
      <c r="F57" s="40" t="s">
        <v>363</v>
      </c>
      <c r="G57" s="31" t="e">
        <f>'MPS(input)'!E21</f>
        <v>#DIV/0!</v>
      </c>
      <c r="H57" s="110" t="s">
        <v>126</v>
      </c>
      <c r="I57" s="94" t="s">
        <v>127</v>
      </c>
    </row>
    <row r="58" spans="1:10" ht="40.950000000000003" customHeight="1">
      <c r="A58" s="42"/>
      <c r="B58" s="68"/>
      <c r="C58" s="138" t="s">
        <v>149</v>
      </c>
      <c r="D58" s="138"/>
      <c r="E58" s="138"/>
      <c r="F58" s="40" t="s">
        <v>37</v>
      </c>
      <c r="G58" s="31" t="e">
        <f>'MPS(input)'!E17</f>
        <v>#DIV/0!</v>
      </c>
      <c r="H58" s="72" t="s">
        <v>121</v>
      </c>
      <c r="I58" s="94" t="s">
        <v>146</v>
      </c>
    </row>
    <row r="59" spans="1:10" ht="41.4" customHeight="1">
      <c r="A59" s="42"/>
      <c r="B59" s="68"/>
      <c r="C59" s="138" t="s">
        <v>135</v>
      </c>
      <c r="D59" s="138"/>
      <c r="E59" s="138"/>
      <c r="F59" s="40" t="s">
        <v>364</v>
      </c>
      <c r="G59" s="108" t="e">
        <f>'MPS(input)'!E22</f>
        <v>#DIV/0!</v>
      </c>
      <c r="H59" s="72" t="s">
        <v>130</v>
      </c>
      <c r="I59" s="94" t="s">
        <v>134</v>
      </c>
    </row>
    <row r="60" spans="1:10" ht="41.4" customHeight="1">
      <c r="A60" s="42"/>
      <c r="B60" s="68"/>
      <c r="C60" s="138" t="s">
        <v>137</v>
      </c>
      <c r="D60" s="138"/>
      <c r="E60" s="138"/>
      <c r="F60" s="40" t="s">
        <v>37</v>
      </c>
      <c r="G60" s="31" t="e">
        <f>'MPS(input)'!E23</f>
        <v>#DIV/0!</v>
      </c>
      <c r="H60" s="72" t="s">
        <v>97</v>
      </c>
      <c r="I60" s="109" t="s">
        <v>136</v>
      </c>
    </row>
    <row r="61" spans="1:10" ht="41.4" customHeight="1">
      <c r="A61" s="42"/>
      <c r="B61" s="68"/>
      <c r="C61" s="138" t="s">
        <v>138</v>
      </c>
      <c r="D61" s="138"/>
      <c r="E61" s="138"/>
      <c r="F61" s="40" t="s">
        <v>37</v>
      </c>
      <c r="G61" s="31" t="e">
        <f>'MPS(input)'!E24</f>
        <v>#DIV/0!</v>
      </c>
      <c r="H61" s="72"/>
      <c r="I61" s="109" t="s">
        <v>139</v>
      </c>
    </row>
    <row r="62" spans="1:10" ht="40.950000000000003" customHeight="1">
      <c r="C62" s="8"/>
      <c r="D62" s="8"/>
      <c r="E62" s="8"/>
      <c r="F62" s="2"/>
      <c r="G62" s="83"/>
      <c r="H62" s="84"/>
    </row>
    <row r="63" spans="1:10" ht="31.8" customHeight="1">
      <c r="A63" s="43"/>
      <c r="B63" s="144" t="s">
        <v>382</v>
      </c>
      <c r="C63" s="145"/>
      <c r="D63" s="145"/>
      <c r="E63" s="145"/>
      <c r="F63" s="145"/>
      <c r="G63" s="145"/>
      <c r="H63" s="145"/>
      <c r="I63" s="148"/>
    </row>
    <row r="64" spans="1:10" ht="42" customHeight="1">
      <c r="A64" s="42"/>
      <c r="B64" s="68"/>
      <c r="C64" s="138" t="s">
        <v>150</v>
      </c>
      <c r="D64" s="138"/>
      <c r="E64" s="138"/>
      <c r="F64" s="40" t="s">
        <v>37</v>
      </c>
      <c r="G64" s="102" t="e">
        <f>G65+G66+G67+G68+G69</f>
        <v>#DIV/0!</v>
      </c>
      <c r="H64" s="86" t="s">
        <v>113</v>
      </c>
      <c r="I64" s="81" t="s">
        <v>151</v>
      </c>
    </row>
    <row r="65" spans="1:10" ht="42" customHeight="1">
      <c r="A65" s="42"/>
      <c r="B65" s="68"/>
      <c r="C65" s="138" t="s">
        <v>153</v>
      </c>
      <c r="D65" s="138"/>
      <c r="E65" s="138"/>
      <c r="F65" s="40" t="s">
        <v>37</v>
      </c>
      <c r="G65" s="104" t="e">
        <f>'Tool_02_01 '!G24</f>
        <v>#DIV/0!</v>
      </c>
      <c r="H65" s="105" t="s">
        <v>113</v>
      </c>
      <c r="I65" s="2" t="s">
        <v>152</v>
      </c>
      <c r="J65" s="107" t="s">
        <v>119</v>
      </c>
    </row>
    <row r="66" spans="1:10" ht="40.950000000000003" customHeight="1">
      <c r="A66" s="42"/>
      <c r="B66" s="68"/>
      <c r="C66" s="138" t="s">
        <v>155</v>
      </c>
      <c r="D66" s="138"/>
      <c r="E66" s="138"/>
      <c r="F66" s="40" t="s">
        <v>37</v>
      </c>
      <c r="G66" s="74" t="e">
        <f>G73</f>
        <v>#DIV/0!</v>
      </c>
      <c r="H66" s="86" t="s">
        <v>113</v>
      </c>
      <c r="I66" s="94" t="s">
        <v>154</v>
      </c>
    </row>
    <row r="67" spans="1:10" ht="42" customHeight="1">
      <c r="A67" s="42"/>
      <c r="B67" s="68"/>
      <c r="C67" s="138" t="s">
        <v>157</v>
      </c>
      <c r="D67" s="138"/>
      <c r="E67" s="138"/>
      <c r="F67" s="40" t="s">
        <v>37</v>
      </c>
      <c r="G67" s="102" t="e">
        <f>G86</f>
        <v>#DIV/0!</v>
      </c>
      <c r="H67" s="86" t="s">
        <v>113</v>
      </c>
      <c r="I67" s="81" t="s">
        <v>156</v>
      </c>
    </row>
    <row r="68" spans="1:10" ht="42" customHeight="1">
      <c r="A68" s="42"/>
      <c r="B68" s="68"/>
      <c r="C68" s="138" t="s">
        <v>159</v>
      </c>
      <c r="D68" s="138"/>
      <c r="E68" s="138"/>
      <c r="F68" s="40" t="s">
        <v>37</v>
      </c>
      <c r="G68" s="104" t="e">
        <f>G114</f>
        <v>#DIV/0!</v>
      </c>
      <c r="H68" s="105" t="s">
        <v>113</v>
      </c>
      <c r="I68" s="2" t="s">
        <v>158</v>
      </c>
    </row>
    <row r="69" spans="1:10" ht="40.950000000000003" customHeight="1">
      <c r="A69" s="42"/>
      <c r="B69" s="68"/>
      <c r="C69" s="138" t="s">
        <v>161</v>
      </c>
      <c r="D69" s="138"/>
      <c r="E69" s="138"/>
      <c r="F69" s="40" t="s">
        <v>37</v>
      </c>
      <c r="G69" s="74" t="e">
        <f>G119</f>
        <v>#DIV/0!</v>
      </c>
      <c r="H69" s="86" t="s">
        <v>113</v>
      </c>
      <c r="I69" s="94" t="s">
        <v>160</v>
      </c>
    </row>
    <row r="70" spans="1:10" ht="40.950000000000003" customHeight="1">
      <c r="C70" s="8"/>
      <c r="D70" s="8"/>
      <c r="E70" s="8"/>
      <c r="F70" s="2"/>
      <c r="G70" s="83"/>
      <c r="H70" s="84"/>
    </row>
    <row r="71" spans="1:10" ht="38.4" customHeight="1">
      <c r="A71" s="43"/>
      <c r="B71" s="144" t="s">
        <v>383</v>
      </c>
      <c r="C71" s="145"/>
      <c r="D71" s="145"/>
      <c r="E71" s="145"/>
      <c r="F71" s="145"/>
      <c r="G71" s="145"/>
      <c r="H71" s="145"/>
      <c r="I71" s="145"/>
      <c r="J71" s="107" t="s">
        <v>119</v>
      </c>
    </row>
    <row r="72" spans="1:10" ht="36.6" customHeight="1">
      <c r="A72" s="43"/>
      <c r="B72" s="144" t="s">
        <v>384</v>
      </c>
      <c r="C72" s="145"/>
      <c r="D72" s="145"/>
      <c r="E72" s="145"/>
      <c r="F72" s="145"/>
      <c r="G72" s="145"/>
      <c r="H72" s="145"/>
      <c r="I72" s="148"/>
    </row>
    <row r="73" spans="1:10" ht="56.4" customHeight="1">
      <c r="A73" s="42"/>
      <c r="B73" s="68"/>
      <c r="C73" s="138" t="s">
        <v>365</v>
      </c>
      <c r="D73" s="138"/>
      <c r="E73" s="138"/>
      <c r="F73" s="40" t="s">
        <v>37</v>
      </c>
      <c r="G73" s="74" t="e">
        <f>G74*G75*(1+G76)*10^-3</f>
        <v>#DIV/0!</v>
      </c>
      <c r="H73" s="86" t="s">
        <v>113</v>
      </c>
      <c r="I73" s="94" t="s">
        <v>154</v>
      </c>
    </row>
    <row r="74" spans="1:10" ht="42" customHeight="1">
      <c r="A74" s="42"/>
      <c r="B74" s="68"/>
      <c r="C74" s="138" t="s">
        <v>163</v>
      </c>
      <c r="D74" s="138"/>
      <c r="E74" s="138"/>
      <c r="F74" s="40" t="s">
        <v>37</v>
      </c>
      <c r="G74" s="31" t="e">
        <f>'MPS(input)'!E18</f>
        <v>#DIV/0!</v>
      </c>
      <c r="H74" s="35" t="s">
        <v>97</v>
      </c>
      <c r="I74" s="2" t="s">
        <v>162</v>
      </c>
    </row>
    <row r="75" spans="1:10" ht="40.950000000000003" customHeight="1">
      <c r="A75" s="42"/>
      <c r="B75" s="68"/>
      <c r="C75" s="138" t="s">
        <v>83</v>
      </c>
      <c r="D75" s="138"/>
      <c r="E75" s="138"/>
      <c r="F75" s="40" t="s">
        <v>37</v>
      </c>
      <c r="G75" s="124" t="e">
        <f>'MPS(input)'!E19</f>
        <v>#DIV/0!</v>
      </c>
      <c r="H75" s="35" t="s">
        <v>59</v>
      </c>
      <c r="I75" s="75" t="s">
        <v>122</v>
      </c>
    </row>
    <row r="76" spans="1:10" ht="41.4" customHeight="1">
      <c r="A76" s="42"/>
      <c r="B76" s="68"/>
      <c r="C76" s="138" t="s">
        <v>442</v>
      </c>
      <c r="D76" s="138"/>
      <c r="E76" s="138"/>
      <c r="F76" s="40" t="s">
        <v>37</v>
      </c>
      <c r="G76" s="31" t="e">
        <f>'MPS(input)'!E20</f>
        <v>#DIV/0!</v>
      </c>
      <c r="H76" s="132" t="s">
        <v>422</v>
      </c>
      <c r="I76" s="109" t="s">
        <v>124</v>
      </c>
    </row>
    <row r="77" spans="1:10" ht="40.950000000000003" customHeight="1">
      <c r="C77" s="8"/>
      <c r="D77" s="8"/>
      <c r="E77" s="8"/>
      <c r="F77" s="2"/>
      <c r="G77" s="83"/>
      <c r="H77" s="84"/>
    </row>
    <row r="78" spans="1:10" ht="42" customHeight="1">
      <c r="A78" s="42"/>
      <c r="B78" s="68"/>
      <c r="C78" s="138" t="s">
        <v>165</v>
      </c>
      <c r="D78" s="138"/>
      <c r="E78" s="138"/>
      <c r="F78" s="40" t="s">
        <v>363</v>
      </c>
      <c r="G78" s="74" t="e">
        <f>(1/G83)*G79*((G80*3.6)/(G81+(3.6*G82)))</f>
        <v>#DIV/0!</v>
      </c>
      <c r="H78" s="86" t="s">
        <v>126</v>
      </c>
      <c r="I78" s="94" t="s">
        <v>164</v>
      </c>
    </row>
    <row r="79" spans="1:10" ht="42" customHeight="1">
      <c r="A79" s="42"/>
      <c r="B79" s="68"/>
      <c r="C79" s="138" t="s">
        <v>128</v>
      </c>
      <c r="D79" s="138"/>
      <c r="E79" s="138"/>
      <c r="F79" s="40" t="s">
        <v>363</v>
      </c>
      <c r="G79" s="31" t="e">
        <f>'MPS(input)'!E21</f>
        <v>#DIV/0!</v>
      </c>
      <c r="H79" s="110" t="s">
        <v>126</v>
      </c>
      <c r="I79" s="94" t="s">
        <v>127</v>
      </c>
    </row>
    <row r="80" spans="1:10" ht="40.950000000000003" customHeight="1">
      <c r="A80" s="42"/>
      <c r="B80" s="68"/>
      <c r="C80" s="138" t="s">
        <v>166</v>
      </c>
      <c r="D80" s="138"/>
      <c r="E80" s="138"/>
      <c r="F80" s="40" t="s">
        <v>37</v>
      </c>
      <c r="G80" s="31" t="e">
        <f>'MPS(input)'!E18</f>
        <v>#DIV/0!</v>
      </c>
      <c r="H80" s="72" t="s">
        <v>121</v>
      </c>
      <c r="I80" s="94" t="s">
        <v>162</v>
      </c>
    </row>
    <row r="81" spans="1:9" ht="41.4" customHeight="1">
      <c r="A81" s="42"/>
      <c r="B81" s="68"/>
      <c r="C81" s="138" t="s">
        <v>135</v>
      </c>
      <c r="D81" s="138"/>
      <c r="E81" s="138"/>
      <c r="F81" s="40" t="s">
        <v>37</v>
      </c>
      <c r="G81" s="108" t="e">
        <f>'MPS(input)'!E22</f>
        <v>#DIV/0!</v>
      </c>
      <c r="H81" s="72" t="s">
        <v>130</v>
      </c>
      <c r="I81" s="94" t="s">
        <v>134</v>
      </c>
    </row>
    <row r="82" spans="1:9" ht="41.4" customHeight="1">
      <c r="A82" s="42"/>
      <c r="B82" s="68"/>
      <c r="C82" s="138" t="s">
        <v>137</v>
      </c>
      <c r="D82" s="138"/>
      <c r="E82" s="138"/>
      <c r="F82" s="40" t="s">
        <v>37</v>
      </c>
      <c r="G82" s="31" t="e">
        <f>'MPS(input)'!E23</f>
        <v>#DIV/0!</v>
      </c>
      <c r="H82" s="72" t="s">
        <v>97</v>
      </c>
      <c r="I82" s="109" t="s">
        <v>136</v>
      </c>
    </row>
    <row r="83" spans="1:9" ht="41.4" customHeight="1">
      <c r="A83" s="42"/>
      <c r="B83" s="68"/>
      <c r="C83" s="138" t="s">
        <v>138</v>
      </c>
      <c r="D83" s="138"/>
      <c r="E83" s="138"/>
      <c r="F83" s="40" t="s">
        <v>37</v>
      </c>
      <c r="G83" s="31" t="e">
        <f>'MPS(input)'!E24</f>
        <v>#DIV/0!</v>
      </c>
      <c r="H83" s="72"/>
      <c r="I83" s="109" t="s">
        <v>139</v>
      </c>
    </row>
    <row r="84" spans="1:9" ht="40.950000000000003" customHeight="1">
      <c r="C84" s="8"/>
      <c r="D84" s="8"/>
      <c r="E84" s="8"/>
      <c r="F84" s="2"/>
      <c r="G84" s="83"/>
      <c r="H84" s="84"/>
    </row>
    <row r="85" spans="1:9" ht="36.6" customHeight="1">
      <c r="A85" s="43"/>
      <c r="B85" s="144" t="s">
        <v>385</v>
      </c>
      <c r="C85" s="145"/>
      <c r="D85" s="145"/>
      <c r="E85" s="145"/>
      <c r="F85" s="145"/>
      <c r="G85" s="145"/>
      <c r="H85" s="145"/>
      <c r="I85" s="148"/>
    </row>
    <row r="86" spans="1:9" ht="42" customHeight="1">
      <c r="A86" s="42"/>
      <c r="B86" s="68"/>
      <c r="C86" s="138" t="s">
        <v>366</v>
      </c>
      <c r="D86" s="138"/>
      <c r="E86" s="138"/>
      <c r="F86" s="40" t="s">
        <v>361</v>
      </c>
      <c r="G86" s="102" t="e">
        <f>G87+G88</f>
        <v>#DIV/0!</v>
      </c>
      <c r="H86" s="86" t="s">
        <v>113</v>
      </c>
      <c r="I86" s="81" t="s">
        <v>167</v>
      </c>
    </row>
    <row r="87" spans="1:9" ht="42" customHeight="1">
      <c r="A87" s="42"/>
      <c r="B87" s="68"/>
      <c r="C87" s="138" t="s">
        <v>367</v>
      </c>
      <c r="D87" s="138"/>
      <c r="E87" s="138"/>
      <c r="F87" s="40" t="s">
        <v>361</v>
      </c>
      <c r="G87" s="104" t="e">
        <f>G91</f>
        <v>#DIV/0!</v>
      </c>
      <c r="H87" s="105" t="s">
        <v>113</v>
      </c>
      <c r="I87" s="2" t="s">
        <v>168</v>
      </c>
    </row>
    <row r="88" spans="1:9" ht="40.950000000000003" customHeight="1">
      <c r="A88" s="42"/>
      <c r="B88" s="68"/>
      <c r="C88" s="138" t="s">
        <v>368</v>
      </c>
      <c r="D88" s="138"/>
      <c r="E88" s="138"/>
      <c r="F88" s="40" t="s">
        <v>361</v>
      </c>
      <c r="G88" s="74" t="e">
        <f>G99</f>
        <v>#DIV/0!</v>
      </c>
      <c r="H88" s="86" t="s">
        <v>113</v>
      </c>
      <c r="I88" s="94" t="s">
        <v>169</v>
      </c>
    </row>
    <row r="89" spans="1:9" ht="40.950000000000003" customHeight="1">
      <c r="C89" s="8"/>
      <c r="D89" s="8"/>
      <c r="E89" s="8"/>
      <c r="F89" s="2"/>
      <c r="G89" s="83"/>
      <c r="H89" s="84"/>
    </row>
    <row r="90" spans="1:9" ht="36.6" customHeight="1">
      <c r="A90" s="43"/>
      <c r="B90" s="144" t="s">
        <v>386</v>
      </c>
      <c r="C90" s="145"/>
      <c r="D90" s="145"/>
      <c r="E90" s="145"/>
      <c r="F90" s="145"/>
      <c r="G90" s="145"/>
      <c r="H90" s="145"/>
      <c r="I90" s="148"/>
    </row>
    <row r="91" spans="1:9" ht="42" customHeight="1">
      <c r="A91" s="42"/>
      <c r="B91" s="68"/>
      <c r="C91" s="138" t="s">
        <v>369</v>
      </c>
      <c r="D91" s="138"/>
      <c r="E91" s="138"/>
      <c r="F91" s="40" t="s">
        <v>361</v>
      </c>
      <c r="G91" s="102" t="e">
        <f>(G92*G93)*G94*G95*10^-3</f>
        <v>#DIV/0!</v>
      </c>
      <c r="H91" s="110" t="s">
        <v>113</v>
      </c>
      <c r="I91" s="94" t="s">
        <v>168</v>
      </c>
    </row>
    <row r="92" spans="1:9" ht="42" customHeight="1">
      <c r="A92" s="42"/>
      <c r="B92" s="68"/>
      <c r="C92" s="138" t="s">
        <v>171</v>
      </c>
      <c r="D92" s="138"/>
      <c r="E92" s="138"/>
      <c r="F92" s="40" t="s">
        <v>361</v>
      </c>
      <c r="G92" s="104">
        <v>0.25</v>
      </c>
      <c r="H92" s="111" t="s">
        <v>172</v>
      </c>
      <c r="I92" s="94" t="s">
        <v>170</v>
      </c>
    </row>
    <row r="93" spans="1:9" ht="40.950000000000003" customHeight="1">
      <c r="A93" s="42"/>
      <c r="B93" s="68"/>
      <c r="C93" s="138" t="s">
        <v>370</v>
      </c>
      <c r="D93" s="138"/>
      <c r="E93" s="138"/>
      <c r="F93" s="40" t="s">
        <v>361</v>
      </c>
      <c r="G93" s="74" t="e">
        <f>'MPS(input)'!E26</f>
        <v>#DIV/0!</v>
      </c>
      <c r="H93" s="86" t="s">
        <v>174</v>
      </c>
      <c r="I93" s="94" t="s">
        <v>173</v>
      </c>
    </row>
    <row r="94" spans="1:9" ht="42" customHeight="1">
      <c r="A94" s="42"/>
      <c r="B94" s="68"/>
      <c r="C94" s="138" t="s">
        <v>105</v>
      </c>
      <c r="D94" s="138"/>
      <c r="E94" s="138"/>
      <c r="F94" s="40" t="s">
        <v>361</v>
      </c>
      <c r="G94" s="102" t="e">
        <f>'MPS(input)'!E10</f>
        <v>#DIV/0!</v>
      </c>
      <c r="H94" s="110"/>
      <c r="I94" s="94" t="s">
        <v>176</v>
      </c>
    </row>
    <row r="95" spans="1:9" ht="42" customHeight="1">
      <c r="A95" s="42"/>
      <c r="B95" s="68"/>
      <c r="C95" s="138" t="s">
        <v>178</v>
      </c>
      <c r="D95" s="138"/>
      <c r="E95" s="138"/>
      <c r="F95" s="40" t="s">
        <v>361</v>
      </c>
      <c r="G95" s="112">
        <v>1.9E-3</v>
      </c>
      <c r="H95" s="111" t="s">
        <v>107</v>
      </c>
      <c r="I95" s="94" t="s">
        <v>177</v>
      </c>
    </row>
    <row r="96" spans="1:9" ht="40.950000000000003" customHeight="1">
      <c r="A96" s="42"/>
      <c r="B96" s="68"/>
      <c r="C96" s="138" t="s">
        <v>179</v>
      </c>
      <c r="D96" s="138"/>
      <c r="E96" s="138"/>
      <c r="F96" s="40" t="s">
        <v>361</v>
      </c>
      <c r="G96" s="74"/>
      <c r="H96" s="86"/>
      <c r="I96" s="94" t="s">
        <v>86</v>
      </c>
    </row>
    <row r="97" spans="1:9" ht="40.950000000000003" customHeight="1">
      <c r="C97" s="8"/>
      <c r="D97" s="8"/>
      <c r="E97" s="8"/>
      <c r="F97" s="2"/>
      <c r="G97" s="83"/>
      <c r="H97" s="84"/>
    </row>
    <row r="98" spans="1:9" ht="36.6" customHeight="1">
      <c r="A98" s="43"/>
      <c r="B98" s="144" t="s">
        <v>387</v>
      </c>
      <c r="C98" s="145"/>
      <c r="D98" s="145"/>
      <c r="E98" s="145"/>
      <c r="F98" s="145"/>
      <c r="G98" s="145"/>
      <c r="H98" s="145"/>
      <c r="I98" s="148"/>
    </row>
    <row r="99" spans="1:9" ht="49.2" customHeight="1">
      <c r="A99" s="42"/>
      <c r="B99" s="68"/>
      <c r="C99" s="138" t="s">
        <v>180</v>
      </c>
      <c r="D99" s="138"/>
      <c r="E99" s="138"/>
      <c r="F99" s="40" t="s">
        <v>361</v>
      </c>
      <c r="G99" s="102" t="e">
        <f>G100*(G101*G103+G102*G104*G105)*10^-3+(G106*(G107+(I108*I105))+G109*(G110+(G111*G105)))</f>
        <v>#DIV/0!</v>
      </c>
      <c r="H99" s="110" t="s">
        <v>113</v>
      </c>
      <c r="I99" s="94" t="s">
        <v>169</v>
      </c>
    </row>
    <row r="100" spans="1:9" ht="42" customHeight="1">
      <c r="A100" s="42"/>
      <c r="B100" s="68"/>
      <c r="C100" s="138" t="s">
        <v>182</v>
      </c>
      <c r="D100" s="138"/>
      <c r="E100" s="138"/>
      <c r="F100" s="40" t="s">
        <v>361</v>
      </c>
      <c r="G100" s="104" t="e">
        <f>'MPS(input)'!E27</f>
        <v>#DIV/0!</v>
      </c>
      <c r="H100" s="111" t="s">
        <v>103</v>
      </c>
      <c r="I100" s="94" t="s">
        <v>181</v>
      </c>
    </row>
    <row r="101" spans="1:9" ht="40.950000000000003" customHeight="1">
      <c r="A101" s="42"/>
      <c r="B101" s="68"/>
      <c r="C101" s="138" t="s">
        <v>183</v>
      </c>
      <c r="D101" s="138"/>
      <c r="E101" s="138"/>
      <c r="F101" s="40" t="s">
        <v>361</v>
      </c>
      <c r="G101" s="102" t="e">
        <f>'MPS(input)'!E30</f>
        <v>#DIV/0!</v>
      </c>
      <c r="H101" s="110"/>
      <c r="I101" s="94" t="s">
        <v>184</v>
      </c>
    </row>
    <row r="102" spans="1:9" ht="42" customHeight="1">
      <c r="A102" s="42"/>
      <c r="B102" s="68"/>
      <c r="C102" s="138" t="s">
        <v>186</v>
      </c>
      <c r="D102" s="138"/>
      <c r="E102" s="138"/>
      <c r="F102" s="40" t="s">
        <v>361</v>
      </c>
      <c r="G102" s="102" t="e">
        <f>'MPS(input)'!E31</f>
        <v>#DIV/0!</v>
      </c>
      <c r="H102" s="110"/>
      <c r="I102" s="94" t="s">
        <v>185</v>
      </c>
    </row>
    <row r="103" spans="1:9" ht="42" customHeight="1">
      <c r="A103" s="42"/>
      <c r="B103" s="68"/>
      <c r="C103" s="138" t="s">
        <v>178</v>
      </c>
      <c r="D103" s="138"/>
      <c r="E103" s="138"/>
      <c r="F103" s="40" t="s">
        <v>361</v>
      </c>
      <c r="G103" s="112">
        <v>1.9E-3</v>
      </c>
      <c r="H103" s="111" t="s">
        <v>107</v>
      </c>
      <c r="I103" s="94" t="s">
        <v>177</v>
      </c>
    </row>
    <row r="104" spans="1:9" ht="42" customHeight="1">
      <c r="A104" s="42"/>
      <c r="B104" s="68"/>
      <c r="C104" s="138" t="s">
        <v>188</v>
      </c>
      <c r="D104" s="138"/>
      <c r="E104" s="138"/>
      <c r="F104" s="40" t="s">
        <v>361</v>
      </c>
      <c r="G104" s="112">
        <v>7.1700000000000002E-3</v>
      </c>
      <c r="H104" s="111" t="s">
        <v>189</v>
      </c>
      <c r="I104" s="94" t="s">
        <v>187</v>
      </c>
    </row>
    <row r="105" spans="1:9" ht="40.950000000000003" customHeight="1">
      <c r="A105" s="42"/>
      <c r="B105" s="68"/>
      <c r="C105" s="138" t="s">
        <v>191</v>
      </c>
      <c r="D105" s="138"/>
      <c r="E105" s="138"/>
      <c r="F105" s="40" t="s">
        <v>361</v>
      </c>
      <c r="G105" s="74" t="e">
        <f>'MPS(input)'!E36</f>
        <v>#DIV/0!</v>
      </c>
      <c r="H105" s="86" t="s">
        <v>192</v>
      </c>
      <c r="I105" s="94" t="s">
        <v>190</v>
      </c>
    </row>
    <row r="106" spans="1:9" ht="42" customHeight="1">
      <c r="A106" s="42"/>
      <c r="B106" s="68"/>
      <c r="C106" s="138" t="s">
        <v>193</v>
      </c>
      <c r="D106" s="138"/>
      <c r="E106" s="138"/>
      <c r="F106" s="40" t="s">
        <v>361</v>
      </c>
      <c r="G106" s="104" t="e">
        <f>'MPS(input)'!E28</f>
        <v>#DIV/0!</v>
      </c>
      <c r="H106" s="111" t="s">
        <v>103</v>
      </c>
      <c r="I106" s="94" t="s">
        <v>194</v>
      </c>
    </row>
    <row r="107" spans="1:9" ht="40.950000000000003" customHeight="1">
      <c r="A107" s="42"/>
      <c r="B107" s="68"/>
      <c r="C107" s="138" t="s">
        <v>196</v>
      </c>
      <c r="D107" s="138"/>
      <c r="E107" s="138"/>
      <c r="F107" s="40" t="s">
        <v>361</v>
      </c>
      <c r="G107" s="102" t="e">
        <f>'MPS(input)'!E32</f>
        <v>#DIV/0!</v>
      </c>
      <c r="H107" s="110"/>
      <c r="I107" s="94" t="s">
        <v>195</v>
      </c>
    </row>
    <row r="108" spans="1:9" ht="42" customHeight="1">
      <c r="A108" s="42"/>
      <c r="B108" s="68"/>
      <c r="C108" s="138" t="s">
        <v>198</v>
      </c>
      <c r="D108" s="138"/>
      <c r="E108" s="138"/>
      <c r="F108" s="40" t="s">
        <v>361</v>
      </c>
      <c r="G108" s="102" t="e">
        <f>'MPS(input)'!E33</f>
        <v>#DIV/0!</v>
      </c>
      <c r="H108" s="110"/>
      <c r="I108" s="94" t="s">
        <v>197</v>
      </c>
    </row>
    <row r="109" spans="1:9" ht="42" customHeight="1">
      <c r="A109" s="42"/>
      <c r="B109" s="68"/>
      <c r="C109" s="138" t="s">
        <v>200</v>
      </c>
      <c r="D109" s="138"/>
      <c r="E109" s="138"/>
      <c r="F109" s="40" t="s">
        <v>361</v>
      </c>
      <c r="G109" s="104" t="e">
        <f>'MPS(input)'!E29</f>
        <v>#DIV/0!</v>
      </c>
      <c r="H109" s="111" t="s">
        <v>103</v>
      </c>
      <c r="I109" s="94" t="s">
        <v>199</v>
      </c>
    </row>
    <row r="110" spans="1:9" ht="40.950000000000003" customHeight="1">
      <c r="A110" s="42"/>
      <c r="B110" s="68"/>
      <c r="C110" s="138" t="s">
        <v>203</v>
      </c>
      <c r="D110" s="138"/>
      <c r="E110" s="138"/>
      <c r="F110" s="40" t="s">
        <v>361</v>
      </c>
      <c r="G110" s="102" t="e">
        <f>'MPS(input)'!E34</f>
        <v>#DIV/0!</v>
      </c>
      <c r="H110" s="110"/>
      <c r="I110" s="94" t="s">
        <v>201</v>
      </c>
    </row>
    <row r="111" spans="1:9" ht="42" customHeight="1">
      <c r="A111" s="42"/>
      <c r="B111" s="68"/>
      <c r="C111" s="138" t="s">
        <v>204</v>
      </c>
      <c r="D111" s="138"/>
      <c r="E111" s="138"/>
      <c r="F111" s="40" t="s">
        <v>361</v>
      </c>
      <c r="G111" s="102" t="e">
        <f>'MPS(input)'!E35</f>
        <v>#DIV/0!</v>
      </c>
      <c r="H111" s="110"/>
      <c r="I111" s="94" t="s">
        <v>202</v>
      </c>
    </row>
    <row r="112" spans="1:9" ht="79.2" customHeight="1">
      <c r="C112" s="8"/>
      <c r="D112" s="8"/>
      <c r="E112" s="8"/>
      <c r="F112" s="2"/>
      <c r="G112" s="83"/>
      <c r="H112" s="84"/>
    </row>
    <row r="113" spans="1:10" ht="36.6" customHeight="1">
      <c r="A113" s="43"/>
      <c r="B113" s="144" t="s">
        <v>388</v>
      </c>
      <c r="C113" s="145"/>
      <c r="D113" s="145"/>
      <c r="E113" s="145"/>
      <c r="F113" s="145"/>
      <c r="G113" s="145"/>
      <c r="H113" s="145"/>
      <c r="I113" s="148"/>
    </row>
    <row r="114" spans="1:10" ht="49.2" customHeight="1">
      <c r="A114" s="42"/>
      <c r="B114" s="68"/>
      <c r="C114" s="138" t="s">
        <v>205</v>
      </c>
      <c r="D114" s="138"/>
      <c r="E114" s="138"/>
      <c r="F114" s="40" t="s">
        <v>361</v>
      </c>
      <c r="G114" s="102" t="e">
        <f>G115*G116*10^-3</f>
        <v>#DIV/0!</v>
      </c>
      <c r="H114" s="110" t="s">
        <v>113</v>
      </c>
      <c r="I114" s="94" t="s">
        <v>158</v>
      </c>
    </row>
    <row r="115" spans="1:10" ht="42" customHeight="1">
      <c r="A115" s="42"/>
      <c r="B115" s="68"/>
      <c r="C115" s="138" t="s">
        <v>206</v>
      </c>
      <c r="D115" s="138"/>
      <c r="E115" s="138"/>
      <c r="F115" s="40" t="s">
        <v>361</v>
      </c>
      <c r="G115" s="104" t="e">
        <f>'MPS(input)'!E37</f>
        <v>#DIV/0!</v>
      </c>
      <c r="H115" s="111" t="s">
        <v>103</v>
      </c>
      <c r="I115" s="94" t="s">
        <v>207</v>
      </c>
    </row>
    <row r="116" spans="1:10" ht="42" customHeight="1">
      <c r="A116" s="42"/>
      <c r="B116" s="68"/>
      <c r="C116" s="138" t="s">
        <v>178</v>
      </c>
      <c r="D116" s="138"/>
      <c r="E116" s="138"/>
      <c r="F116" s="40" t="s">
        <v>361</v>
      </c>
      <c r="G116" s="112">
        <v>1.9E-3</v>
      </c>
      <c r="H116" s="111" t="s">
        <v>107</v>
      </c>
      <c r="I116" s="94" t="s">
        <v>177</v>
      </c>
    </row>
    <row r="117" spans="1:10" ht="40.950000000000003" customHeight="1">
      <c r="C117" s="8"/>
      <c r="D117" s="8"/>
      <c r="E117" s="8"/>
      <c r="F117" s="2"/>
      <c r="G117" s="83"/>
      <c r="H117" s="84"/>
    </row>
    <row r="118" spans="1:10" ht="36.6" customHeight="1">
      <c r="A118" s="43"/>
      <c r="B118" s="144" t="s">
        <v>389</v>
      </c>
      <c r="C118" s="145"/>
      <c r="D118" s="145"/>
      <c r="E118" s="145"/>
      <c r="F118" s="145"/>
      <c r="G118" s="145"/>
      <c r="H118" s="145"/>
      <c r="I118" s="148"/>
    </row>
    <row r="119" spans="1:10" ht="49.2" customHeight="1">
      <c r="A119" s="42"/>
      <c r="B119" s="68"/>
      <c r="C119" s="138" t="s">
        <v>371</v>
      </c>
      <c r="D119" s="138"/>
      <c r="E119" s="138"/>
      <c r="F119" s="40" t="s">
        <v>361</v>
      </c>
      <c r="G119" s="102" t="e">
        <f>G120+G121</f>
        <v>#DIV/0!</v>
      </c>
      <c r="H119" s="110" t="s">
        <v>113</v>
      </c>
      <c r="I119" s="94" t="s">
        <v>160</v>
      </c>
    </row>
    <row r="120" spans="1:10" ht="47.4" customHeight="1">
      <c r="A120" s="42"/>
      <c r="B120" s="68"/>
      <c r="C120" s="138" t="s">
        <v>209</v>
      </c>
      <c r="D120" s="138"/>
      <c r="E120" s="138"/>
      <c r="F120" s="40" t="s">
        <v>361</v>
      </c>
      <c r="G120" s="104" t="e">
        <f>'MPS(input)'!E38</f>
        <v>#DIV/0!</v>
      </c>
      <c r="H120" s="111" t="s">
        <v>210</v>
      </c>
      <c r="I120" s="94" t="s">
        <v>208</v>
      </c>
    </row>
    <row r="121" spans="1:10" ht="42" customHeight="1">
      <c r="A121" s="42"/>
      <c r="B121" s="68"/>
      <c r="C121" s="138" t="s">
        <v>372</v>
      </c>
      <c r="D121" s="138"/>
      <c r="E121" s="138"/>
      <c r="F121" s="40" t="s">
        <v>361</v>
      </c>
      <c r="G121" s="112" t="e">
        <f>'MPS(input)'!E39</f>
        <v>#DIV/0!</v>
      </c>
      <c r="H121" s="111" t="s">
        <v>210</v>
      </c>
      <c r="I121" s="113" t="s">
        <v>301</v>
      </c>
    </row>
    <row r="122" spans="1:10" ht="40.950000000000003" customHeight="1">
      <c r="C122" s="8"/>
      <c r="D122" s="8"/>
      <c r="E122" s="8"/>
      <c r="F122" s="2"/>
      <c r="G122" s="83"/>
      <c r="H122" s="84"/>
    </row>
    <row r="123" spans="1:10" ht="18.75" customHeight="1">
      <c r="A123" s="41" t="s">
        <v>390</v>
      </c>
      <c r="B123" s="37"/>
      <c r="C123" s="43"/>
      <c r="D123" s="43"/>
      <c r="E123" s="36"/>
      <c r="F123" s="46"/>
      <c r="G123" s="41"/>
      <c r="H123" s="41"/>
      <c r="I123" s="46"/>
    </row>
    <row r="124" spans="1:10" ht="36.6" customHeight="1">
      <c r="A124" s="43"/>
      <c r="B124" s="140" t="s">
        <v>84</v>
      </c>
      <c r="C124" s="140"/>
      <c r="D124" s="140"/>
      <c r="E124" s="143"/>
      <c r="F124" s="40" t="s">
        <v>37</v>
      </c>
      <c r="G124" s="82">
        <v>0</v>
      </c>
      <c r="H124" s="80" t="s">
        <v>75</v>
      </c>
      <c r="I124" s="85" t="s">
        <v>85</v>
      </c>
      <c r="J124" s="106"/>
    </row>
    <row r="125" spans="1:10" s="2" customFormat="1">
      <c r="C125" s="128" t="s">
        <v>434</v>
      </c>
      <c r="E125" s="1"/>
      <c r="F125" s="1"/>
      <c r="G125" s="1"/>
      <c r="H125" s="1"/>
    </row>
    <row r="128" spans="1:10">
      <c r="I128" s="9">
        <f>'MPS(input)'!K48</f>
        <v>0</v>
      </c>
    </row>
    <row r="129" spans="1:9">
      <c r="I129" s="9">
        <f>'MPS(input)'!K49</f>
        <v>0</v>
      </c>
    </row>
    <row r="130" spans="1:9" ht="15.6">
      <c r="A130" s="139" t="s">
        <v>49</v>
      </c>
      <c r="B130" s="139"/>
      <c r="C130" s="139"/>
      <c r="D130" s="139"/>
      <c r="E130" s="139"/>
      <c r="F130" s="139"/>
      <c r="G130" s="139"/>
      <c r="H130" s="139"/>
      <c r="I130" s="139"/>
    </row>
    <row r="132" spans="1:9" ht="14.4" thickBot="1">
      <c r="A132" s="41" t="s">
        <v>2</v>
      </c>
      <c r="B132" s="37"/>
      <c r="C132" s="37"/>
      <c r="D132" s="37"/>
      <c r="E132" s="36"/>
      <c r="F132" s="38" t="s">
        <v>6</v>
      </c>
      <c r="G132" s="46" t="s">
        <v>0</v>
      </c>
      <c r="H132" s="38" t="s">
        <v>1</v>
      </c>
      <c r="I132" s="39" t="s">
        <v>7</v>
      </c>
    </row>
    <row r="133" spans="1:9" ht="16.8" thickBot="1">
      <c r="A133" s="43"/>
      <c r="B133" s="140" t="s">
        <v>38</v>
      </c>
      <c r="C133" s="140"/>
      <c r="D133" s="140"/>
      <c r="E133" s="140"/>
      <c r="F133" s="28" t="s">
        <v>50</v>
      </c>
      <c r="G133" s="53">
        <f>G137-G141</f>
        <v>0</v>
      </c>
      <c r="H133" s="29" t="s">
        <v>58</v>
      </c>
      <c r="I133" s="40" t="s">
        <v>39</v>
      </c>
    </row>
    <row r="134" spans="1:9">
      <c r="A134" s="41" t="s">
        <v>3</v>
      </c>
      <c r="B134" s="37"/>
      <c r="C134" s="37"/>
      <c r="D134" s="37"/>
      <c r="E134" s="36"/>
      <c r="F134" s="36"/>
      <c r="G134" s="30"/>
      <c r="H134" s="36"/>
      <c r="I134" s="38"/>
    </row>
    <row r="135" spans="1:9" ht="16.2">
      <c r="A135" s="43"/>
      <c r="B135" s="140" t="s">
        <v>53</v>
      </c>
      <c r="C135" s="140"/>
      <c r="D135" s="140"/>
      <c r="E135" s="140"/>
      <c r="F135" s="40" t="s">
        <v>37</v>
      </c>
      <c r="G135" s="51">
        <f>F144</f>
        <v>0.30499999999999999</v>
      </c>
      <c r="H135" s="34" t="s">
        <v>59</v>
      </c>
      <c r="I135" s="40" t="s">
        <v>40</v>
      </c>
    </row>
    <row r="136" spans="1:9" ht="14.4" thickBot="1">
      <c r="A136" s="41" t="s">
        <v>4</v>
      </c>
      <c r="B136" s="36"/>
      <c r="C136" s="37"/>
      <c r="D136" s="38"/>
      <c r="E136" s="38"/>
      <c r="F136" s="38"/>
      <c r="G136" s="41"/>
      <c r="H136" s="36"/>
      <c r="I136" s="38"/>
    </row>
    <row r="137" spans="1:9" ht="16.8" thickBot="1">
      <c r="A137" s="42"/>
      <c r="B137" s="141" t="s">
        <v>41</v>
      </c>
      <c r="C137" s="140"/>
      <c r="D137" s="140"/>
      <c r="E137" s="140"/>
      <c r="F137" s="28" t="s">
        <v>50</v>
      </c>
      <c r="G137" s="53">
        <f>G138*G139</f>
        <v>0</v>
      </c>
      <c r="H137" s="29" t="s">
        <v>58</v>
      </c>
      <c r="I137" s="40" t="s">
        <v>42</v>
      </c>
    </row>
    <row r="138" spans="1:9" ht="26.4" customHeight="1">
      <c r="A138" s="42"/>
      <c r="B138" s="44"/>
      <c r="C138" s="138" t="s">
        <v>43</v>
      </c>
      <c r="D138" s="138"/>
      <c r="E138" s="138"/>
      <c r="F138" s="40" t="s">
        <v>37</v>
      </c>
      <c r="G138" s="52">
        <f>'MPS(input)'!E55</f>
        <v>0</v>
      </c>
      <c r="H138" s="33" t="s">
        <v>36</v>
      </c>
      <c r="I138" s="40" t="s">
        <v>44</v>
      </c>
    </row>
    <row r="139" spans="1:9" ht="16.2">
      <c r="A139" s="43"/>
      <c r="B139" s="45"/>
      <c r="C139" s="138" t="s">
        <v>53</v>
      </c>
      <c r="D139" s="138"/>
      <c r="E139" s="138"/>
      <c r="F139" s="40" t="s">
        <v>37</v>
      </c>
      <c r="G139" s="31">
        <f>F144</f>
        <v>0.30499999999999999</v>
      </c>
      <c r="H139" s="35" t="s">
        <v>59</v>
      </c>
      <c r="I139" s="13" t="s">
        <v>40</v>
      </c>
    </row>
    <row r="140" spans="1:9" ht="14.4" thickBot="1">
      <c r="A140" s="41" t="s">
        <v>5</v>
      </c>
      <c r="B140" s="37"/>
      <c r="C140" s="37"/>
      <c r="D140" s="37"/>
      <c r="E140" s="36"/>
      <c r="F140" s="38"/>
      <c r="G140" s="41"/>
      <c r="H140" s="36"/>
      <c r="I140" s="38"/>
    </row>
    <row r="141" spans="1:9" ht="16.8" thickBot="1">
      <c r="A141" s="43"/>
      <c r="B141" s="140" t="s">
        <v>45</v>
      </c>
      <c r="C141" s="140"/>
      <c r="D141" s="140"/>
      <c r="E141" s="140"/>
      <c r="F141" s="28" t="s">
        <v>50</v>
      </c>
      <c r="G141" s="53">
        <v>0</v>
      </c>
      <c r="H141" s="29" t="s">
        <v>58</v>
      </c>
      <c r="I141" s="40" t="s">
        <v>46</v>
      </c>
    </row>
    <row r="142" spans="1:9">
      <c r="F142" s="5"/>
      <c r="G142" s="4"/>
      <c r="H142" s="4"/>
    </row>
    <row r="143" spans="1:9">
      <c r="E143" s="1" t="s">
        <v>8</v>
      </c>
    </row>
    <row r="144" spans="1:9" ht="30">
      <c r="E144" s="27" t="s">
        <v>53</v>
      </c>
      <c r="F144" s="54">
        <v>0.30499999999999999</v>
      </c>
      <c r="G144" s="14" t="s">
        <v>59</v>
      </c>
      <c r="H144" s="2"/>
    </row>
    <row r="145" spans="1:4">
      <c r="A145" s="2"/>
      <c r="B145" s="2"/>
      <c r="C145" s="2"/>
      <c r="D145" s="2"/>
    </row>
  </sheetData>
  <mergeCells count="106">
    <mergeCell ref="B118:I118"/>
    <mergeCell ref="C119:E119"/>
    <mergeCell ref="C120:E120"/>
    <mergeCell ref="C121:E121"/>
    <mergeCell ref="C111:E111"/>
    <mergeCell ref="B113:I113"/>
    <mergeCell ref="C114:E114"/>
    <mergeCell ref="C115:E115"/>
    <mergeCell ref="C116:E116"/>
    <mergeCell ref="C106:E106"/>
    <mergeCell ref="C107:E107"/>
    <mergeCell ref="C108:E108"/>
    <mergeCell ref="C109:E109"/>
    <mergeCell ref="C110:E110"/>
    <mergeCell ref="C101:E101"/>
    <mergeCell ref="C102:E102"/>
    <mergeCell ref="C104:E104"/>
    <mergeCell ref="C105:E105"/>
    <mergeCell ref="C103:E103"/>
    <mergeCell ref="C95:E95"/>
    <mergeCell ref="C96:E96"/>
    <mergeCell ref="B98:I98"/>
    <mergeCell ref="C99:E99"/>
    <mergeCell ref="C100:E100"/>
    <mergeCell ref="B90:I90"/>
    <mergeCell ref="C91:E91"/>
    <mergeCell ref="C92:E92"/>
    <mergeCell ref="C93:E93"/>
    <mergeCell ref="C94:E94"/>
    <mergeCell ref="B85:I85"/>
    <mergeCell ref="C86:E86"/>
    <mergeCell ref="C87:E87"/>
    <mergeCell ref="C88:E88"/>
    <mergeCell ref="C78:E78"/>
    <mergeCell ref="C79:E79"/>
    <mergeCell ref="C80:E80"/>
    <mergeCell ref="C81:E81"/>
    <mergeCell ref="C82:E82"/>
    <mergeCell ref="C74:E74"/>
    <mergeCell ref="C75:E75"/>
    <mergeCell ref="C76:E76"/>
    <mergeCell ref="C66:E66"/>
    <mergeCell ref="C67:E67"/>
    <mergeCell ref="C68:E68"/>
    <mergeCell ref="C69:E69"/>
    <mergeCell ref="B71:I71"/>
    <mergeCell ref="C83:E83"/>
    <mergeCell ref="B35:I35"/>
    <mergeCell ref="C36:E36"/>
    <mergeCell ref="B49:I49"/>
    <mergeCell ref="B50:I50"/>
    <mergeCell ref="C51:E51"/>
    <mergeCell ref="C52:E52"/>
    <mergeCell ref="C53:E53"/>
    <mergeCell ref="C45:E45"/>
    <mergeCell ref="C46:E46"/>
    <mergeCell ref="C47:E47"/>
    <mergeCell ref="B44:I44"/>
    <mergeCell ref="B141:E141"/>
    <mergeCell ref="A130:I130"/>
    <mergeCell ref="B133:E133"/>
    <mergeCell ref="B135:E135"/>
    <mergeCell ref="B137:E137"/>
    <mergeCell ref="C138:E138"/>
    <mergeCell ref="C37:E37"/>
    <mergeCell ref="C38:E38"/>
    <mergeCell ref="C39:E39"/>
    <mergeCell ref="C40:E40"/>
    <mergeCell ref="C42:E42"/>
    <mergeCell ref="C41:E41"/>
    <mergeCell ref="C60:E60"/>
    <mergeCell ref="C61:E61"/>
    <mergeCell ref="B63:I63"/>
    <mergeCell ref="C64:E64"/>
    <mergeCell ref="C65:E65"/>
    <mergeCell ref="C54:E54"/>
    <mergeCell ref="C56:E56"/>
    <mergeCell ref="C57:E57"/>
    <mergeCell ref="C58:E58"/>
    <mergeCell ref="C59:E59"/>
    <mergeCell ref="B72:I72"/>
    <mergeCell ref="C73:E73"/>
    <mergeCell ref="C20:E20"/>
    <mergeCell ref="A3:I3"/>
    <mergeCell ref="B6:E6"/>
    <mergeCell ref="B8:E8"/>
    <mergeCell ref="C139:E139"/>
    <mergeCell ref="C18:E18"/>
    <mergeCell ref="C19:E19"/>
    <mergeCell ref="C9:E9"/>
    <mergeCell ref="C10:E10"/>
    <mergeCell ref="B16:E16"/>
    <mergeCell ref="C17:E17"/>
    <mergeCell ref="B124:E124"/>
    <mergeCell ref="C11:E11"/>
    <mergeCell ref="B28:I28"/>
    <mergeCell ref="C30:E30"/>
    <mergeCell ref="C31:E31"/>
    <mergeCell ref="C24:E24"/>
    <mergeCell ref="C25:E25"/>
    <mergeCell ref="C26:E26"/>
    <mergeCell ref="C23:E23"/>
    <mergeCell ref="B22:F22"/>
    <mergeCell ref="C32:E32"/>
    <mergeCell ref="C33:E33"/>
    <mergeCell ref="B29:I29"/>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1" sqref="C1"/>
    </sheetView>
  </sheetViews>
  <sheetFormatPr defaultColWidth="9" defaultRowHeight="13.8"/>
  <cols>
    <col min="1" max="1" width="3.69921875" customWidth="1"/>
    <col min="2" max="2" width="36.296875" customWidth="1"/>
    <col min="3" max="3" width="49.19921875" customWidth="1"/>
  </cols>
  <sheetData>
    <row r="1" spans="1:3" ht="18" customHeight="1">
      <c r="C1" s="49" t="str">
        <f>'MPS(input)'!K1</f>
        <v>Monitoring Spreadsheet: JCM_TH_TVER-14-01_ver01.0</v>
      </c>
    </row>
    <row r="2" spans="1:3" ht="18" customHeight="1">
      <c r="C2" s="49" t="str">
        <f>'MPS(input)'!K2</f>
        <v>Reference Number:</v>
      </c>
    </row>
    <row r="3" spans="1:3" ht="24.75" customHeight="1">
      <c r="A3" s="149" t="s">
        <v>54</v>
      </c>
      <c r="B3" s="149"/>
      <c r="C3" s="149"/>
    </row>
    <row r="5" spans="1:3" ht="21" customHeight="1">
      <c r="B5" s="48" t="s">
        <v>55</v>
      </c>
      <c r="C5" s="48" t="s">
        <v>56</v>
      </c>
    </row>
    <row r="6" spans="1:3" ht="54.75" customHeight="1">
      <c r="B6" s="47"/>
      <c r="C6" s="47"/>
    </row>
    <row r="7" spans="1:3" ht="54.75" customHeight="1">
      <c r="B7" s="47"/>
      <c r="C7" s="47"/>
    </row>
    <row r="8" spans="1:3" ht="54.75" customHeight="1">
      <c r="B8" s="47"/>
      <c r="C8" s="47"/>
    </row>
    <row r="9" spans="1:3" ht="54.75" customHeight="1">
      <c r="B9" s="47"/>
      <c r="C9" s="47"/>
    </row>
    <row r="10" spans="1:3" ht="54.75" customHeight="1">
      <c r="B10" s="47"/>
      <c r="C10" s="47"/>
    </row>
    <row r="11" spans="1:3" ht="54.75" customHeight="1">
      <c r="B11" s="47"/>
      <c r="C11" s="47"/>
    </row>
    <row r="12" spans="1:3" ht="54.75" customHeight="1">
      <c r="B12" s="47"/>
      <c r="C12" s="47"/>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BCC5B-818F-44A8-AFD3-90CDF5454433}">
  <sheetPr>
    <tabColor theme="9" tint="-0.249977111117893"/>
    <pageSetUpPr fitToPage="1"/>
  </sheetPr>
  <dimension ref="A1:K62"/>
  <sheetViews>
    <sheetView showGridLines="0" view="pageBreakPreview" topLeftCell="E1" zoomScaleNormal="60" zoomScaleSheetLayoutView="100" workbookViewId="0">
      <selection activeCell="K3" sqref="K3"/>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JCM_TH_TVER-14-01_ver01.0</v>
      </c>
    </row>
    <row r="2" spans="1:11" ht="18" customHeight="1">
      <c r="K2" s="9" t="str">
        <f>'MPS(calc_process)'!I2</f>
        <v>Reference Number:</v>
      </c>
    </row>
    <row r="3" spans="1:11" ht="27.75" customHeight="1">
      <c r="A3" s="18" t="s">
        <v>88</v>
      </c>
      <c r="B3" s="10"/>
      <c r="C3" s="10"/>
      <c r="D3" s="10"/>
      <c r="E3" s="10"/>
      <c r="F3" s="10"/>
      <c r="G3" s="10"/>
      <c r="H3" s="10"/>
      <c r="I3" s="10"/>
      <c r="J3" s="10"/>
      <c r="K3" s="11"/>
    </row>
    <row r="5" spans="1:11" ht="15" customHeight="1">
      <c r="A5" s="3" t="s">
        <v>77</v>
      </c>
      <c r="B5" s="3"/>
    </row>
    <row r="6" spans="1:11" ht="15" customHeight="1">
      <c r="A6" s="3"/>
      <c r="B6" s="20" t="s">
        <v>10</v>
      </c>
      <c r="C6" s="20" t="s">
        <v>11</v>
      </c>
      <c r="D6" s="20" t="s">
        <v>12</v>
      </c>
      <c r="E6" s="20" t="s">
        <v>13</v>
      </c>
      <c r="F6" s="20" t="s">
        <v>14</v>
      </c>
      <c r="G6" s="20" t="s">
        <v>15</v>
      </c>
      <c r="H6" s="20" t="s">
        <v>16</v>
      </c>
      <c r="I6" s="20" t="s">
        <v>17</v>
      </c>
      <c r="J6" s="20" t="s">
        <v>18</v>
      </c>
      <c r="K6" s="20" t="s">
        <v>19</v>
      </c>
    </row>
    <row r="7" spans="1:11" s="6" customFormat="1" ht="34.5" customHeight="1">
      <c r="B7" s="20" t="s">
        <v>20</v>
      </c>
      <c r="C7" s="20" t="s">
        <v>21</v>
      </c>
      <c r="D7" s="20" t="s">
        <v>22</v>
      </c>
      <c r="E7" s="20" t="s">
        <v>23</v>
      </c>
      <c r="F7" s="20" t="s">
        <v>1</v>
      </c>
      <c r="G7" s="20" t="s">
        <v>25</v>
      </c>
      <c r="H7" s="20" t="s">
        <v>26</v>
      </c>
      <c r="I7" s="20" t="s">
        <v>27</v>
      </c>
      <c r="J7" s="20" t="s">
        <v>28</v>
      </c>
      <c r="K7" s="20" t="s">
        <v>29</v>
      </c>
    </row>
    <row r="8" spans="1:11" s="6" customFormat="1" ht="34.5" customHeight="1">
      <c r="B8" s="20"/>
      <c r="C8" s="20"/>
      <c r="D8" s="20"/>
      <c r="E8" s="20"/>
      <c r="F8" s="20"/>
      <c r="G8" s="20"/>
      <c r="H8" s="20"/>
      <c r="I8" s="20"/>
      <c r="J8" s="20"/>
      <c r="K8" s="20"/>
    </row>
    <row r="9" spans="1:11" ht="97.8" customHeight="1">
      <c r="B9" s="21" t="s">
        <v>35</v>
      </c>
      <c r="C9" s="97" t="s">
        <v>216</v>
      </c>
      <c r="D9" s="23" t="s">
        <v>217</v>
      </c>
      <c r="E9" s="32" t="e">
        <f>AVERAGE('MRS(input_separate)'!B6:B17)</f>
        <v>#DIV/0!</v>
      </c>
      <c r="F9" s="22" t="s">
        <v>218</v>
      </c>
      <c r="G9" s="76" t="s">
        <v>223</v>
      </c>
      <c r="H9" s="76" t="s">
        <v>219</v>
      </c>
      <c r="I9" s="77" t="s">
        <v>220</v>
      </c>
      <c r="J9" s="76" t="s">
        <v>98</v>
      </c>
      <c r="K9" s="76" t="s">
        <v>50</v>
      </c>
    </row>
    <row r="10" spans="1:11" ht="81" customHeight="1">
      <c r="B10" s="67" t="s">
        <v>74</v>
      </c>
      <c r="C10" s="22" t="s">
        <v>221</v>
      </c>
      <c r="D10" s="23" t="s">
        <v>222</v>
      </c>
      <c r="E10" s="32" t="e">
        <f>AVERAGE('MRS(input_separate)'!C6:C17)</f>
        <v>#DIV/0!</v>
      </c>
      <c r="F10" s="131" t="s">
        <v>422</v>
      </c>
      <c r="G10" s="76" t="s">
        <v>223</v>
      </c>
      <c r="H10" s="90" t="s">
        <v>224</v>
      </c>
      <c r="I10" s="77" t="s">
        <v>225</v>
      </c>
      <c r="J10" s="76" t="s">
        <v>98</v>
      </c>
      <c r="K10" s="76" t="s">
        <v>50</v>
      </c>
    </row>
    <row r="11" spans="1:11" ht="42" customHeight="1">
      <c r="B11" s="66"/>
      <c r="D11" s="65"/>
      <c r="E11" s="92"/>
      <c r="F11" s="92"/>
      <c r="G11" s="92"/>
      <c r="H11" s="91"/>
    </row>
    <row r="12" spans="1:11" ht="15" customHeight="1">
      <c r="A12" s="3" t="s">
        <v>356</v>
      </c>
      <c r="B12" s="3"/>
    </row>
    <row r="13" spans="1:11" ht="15" customHeight="1">
      <c r="A13" s="3"/>
      <c r="B13" s="20" t="s">
        <v>10</v>
      </c>
      <c r="C13" s="20" t="s">
        <v>11</v>
      </c>
      <c r="D13" s="20" t="s">
        <v>12</v>
      </c>
      <c r="E13" s="20" t="s">
        <v>13</v>
      </c>
      <c r="F13" s="20" t="s">
        <v>14</v>
      </c>
      <c r="G13" s="20" t="s">
        <v>15</v>
      </c>
      <c r="H13" s="20" t="s">
        <v>16</v>
      </c>
      <c r="I13" s="20" t="s">
        <v>17</v>
      </c>
      <c r="J13" s="20" t="s">
        <v>18</v>
      </c>
      <c r="K13" s="20" t="s">
        <v>19</v>
      </c>
    </row>
    <row r="14" spans="1:11" s="6" customFormat="1" ht="34.5" customHeight="1">
      <c r="B14" s="20" t="s">
        <v>20</v>
      </c>
      <c r="C14" s="20" t="s">
        <v>21</v>
      </c>
      <c r="D14" s="20" t="s">
        <v>22</v>
      </c>
      <c r="E14" s="20" t="s">
        <v>23</v>
      </c>
      <c r="F14" s="20" t="s">
        <v>1</v>
      </c>
      <c r="G14" s="20" t="s">
        <v>25</v>
      </c>
      <c r="H14" s="20" t="s">
        <v>26</v>
      </c>
      <c r="I14" s="20" t="s">
        <v>27</v>
      </c>
      <c r="J14" s="20" t="s">
        <v>28</v>
      </c>
      <c r="K14" s="20" t="s">
        <v>29</v>
      </c>
    </row>
    <row r="15" spans="1:11" s="6" customFormat="1" ht="34.5" customHeight="1">
      <c r="B15" s="20"/>
      <c r="C15" s="20"/>
      <c r="D15" s="20"/>
      <c r="E15" s="20"/>
      <c r="F15" s="20"/>
      <c r="G15" s="20"/>
      <c r="H15" s="20"/>
      <c r="I15" s="20"/>
      <c r="J15" s="20"/>
      <c r="K15" s="20"/>
    </row>
    <row r="16" spans="1:11" ht="67.8" customHeight="1">
      <c r="B16" s="21" t="s">
        <v>35</v>
      </c>
      <c r="C16" s="22" t="s">
        <v>227</v>
      </c>
      <c r="D16" s="23" t="s">
        <v>309</v>
      </c>
      <c r="E16" s="32" t="e">
        <f>AVERAGE('MRS(input_separate)'!D6:D17)</f>
        <v>#DIV/0!</v>
      </c>
      <c r="F16" s="22" t="s">
        <v>97</v>
      </c>
      <c r="G16" s="76" t="s">
        <v>99</v>
      </c>
      <c r="H16" s="98" t="s">
        <v>228</v>
      </c>
      <c r="I16" s="99" t="s">
        <v>229</v>
      </c>
      <c r="J16" s="76" t="s">
        <v>98</v>
      </c>
      <c r="K16" s="76" t="s">
        <v>50</v>
      </c>
    </row>
    <row r="17" spans="2:11" ht="67.8" customHeight="1">
      <c r="B17" s="21" t="s">
        <v>74</v>
      </c>
      <c r="C17" s="22" t="s">
        <v>230</v>
      </c>
      <c r="D17" s="23" t="s">
        <v>310</v>
      </c>
      <c r="E17" s="32" t="e">
        <f>AVERAGE('MRS(input_separate)'!E6:E17)</f>
        <v>#DIV/0!</v>
      </c>
      <c r="F17" s="22" t="s">
        <v>97</v>
      </c>
      <c r="G17" s="76" t="s">
        <v>99</v>
      </c>
      <c r="H17" s="98" t="s">
        <v>228</v>
      </c>
      <c r="I17" s="99" t="s">
        <v>229</v>
      </c>
      <c r="J17" s="76" t="s">
        <v>98</v>
      </c>
      <c r="K17" s="76" t="s">
        <v>50</v>
      </c>
    </row>
    <row r="18" spans="2:11" ht="67.8" customHeight="1">
      <c r="B18" s="21" t="s">
        <v>78</v>
      </c>
      <c r="C18" s="22" t="s">
        <v>231</v>
      </c>
      <c r="D18" s="23" t="s">
        <v>311</v>
      </c>
      <c r="E18" s="32" t="e">
        <f>AVERAGE('MRS(input_separate)'!F6:F17)</f>
        <v>#DIV/0!</v>
      </c>
      <c r="F18" s="22" t="s">
        <v>97</v>
      </c>
      <c r="G18" s="76" t="s">
        <v>99</v>
      </c>
      <c r="H18" s="98" t="s">
        <v>228</v>
      </c>
      <c r="I18" s="99" t="s">
        <v>229</v>
      </c>
      <c r="J18" s="76" t="s">
        <v>98</v>
      </c>
      <c r="K18" s="76" t="s">
        <v>50</v>
      </c>
    </row>
    <row r="19" spans="2:11" ht="96.6" customHeight="1">
      <c r="B19" s="21" t="s">
        <v>93</v>
      </c>
      <c r="C19" s="22" t="s">
        <v>81</v>
      </c>
      <c r="D19" s="23" t="s">
        <v>314</v>
      </c>
      <c r="E19" s="32" t="e">
        <f>AVERAGE('MRS(input_separate)'!G6:G17)</f>
        <v>#DIV/0!</v>
      </c>
      <c r="F19" s="22" t="s">
        <v>420</v>
      </c>
      <c r="G19" s="76" t="s">
        <v>79</v>
      </c>
      <c r="H19" s="76" t="s">
        <v>76</v>
      </c>
      <c r="I19" s="77" t="s">
        <v>82</v>
      </c>
      <c r="J19" s="76" t="s">
        <v>50</v>
      </c>
      <c r="K19" s="76" t="s">
        <v>50</v>
      </c>
    </row>
    <row r="20" spans="2:11" ht="108.6" customHeight="1">
      <c r="B20" s="119" t="s">
        <v>94</v>
      </c>
      <c r="C20" s="116" t="s">
        <v>232</v>
      </c>
      <c r="D20" s="117" t="s">
        <v>423</v>
      </c>
      <c r="E20" s="32" t="e">
        <f>AVERAGE('MRS(input_separate)'!H6:H17)</f>
        <v>#DIV/0!</v>
      </c>
      <c r="F20" s="115" t="s">
        <v>422</v>
      </c>
      <c r="G20" s="118" t="s">
        <v>233</v>
      </c>
      <c r="H20" s="118" t="s">
        <v>234</v>
      </c>
      <c r="I20" s="120" t="s">
        <v>235</v>
      </c>
      <c r="J20" s="118" t="s">
        <v>236</v>
      </c>
      <c r="K20" s="118" t="s">
        <v>50</v>
      </c>
    </row>
    <row r="21" spans="2:11" ht="108.6" customHeight="1">
      <c r="B21" s="119" t="s">
        <v>95</v>
      </c>
      <c r="C21" s="116" t="s">
        <v>237</v>
      </c>
      <c r="D21" s="117" t="s">
        <v>128</v>
      </c>
      <c r="E21" s="32" t="e">
        <f>AVERAGE('MRS(input_separate)'!I6:I17)</f>
        <v>#DIV/0!</v>
      </c>
      <c r="F21" s="115" t="s">
        <v>126</v>
      </c>
      <c r="G21" s="118" t="s">
        <v>239</v>
      </c>
      <c r="H21" s="118" t="s">
        <v>238</v>
      </c>
      <c r="I21" s="120" t="s">
        <v>240</v>
      </c>
      <c r="J21" s="76" t="s">
        <v>98</v>
      </c>
      <c r="K21" s="118" t="s">
        <v>50</v>
      </c>
    </row>
    <row r="22" spans="2:11" ht="108.6" customHeight="1">
      <c r="B22" s="119" t="s">
        <v>241</v>
      </c>
      <c r="C22" s="116" t="s">
        <v>242</v>
      </c>
      <c r="D22" s="117" t="s">
        <v>135</v>
      </c>
      <c r="E22" s="32" t="e">
        <f>AVERAGE('MRS(input_separate)'!J6:J17)</f>
        <v>#DIV/0!</v>
      </c>
      <c r="F22" s="115" t="s">
        <v>126</v>
      </c>
      <c r="G22" s="118" t="s">
        <v>239</v>
      </c>
      <c r="H22" s="118" t="s">
        <v>238</v>
      </c>
      <c r="I22" s="120" t="s">
        <v>243</v>
      </c>
      <c r="J22" s="76" t="s">
        <v>98</v>
      </c>
      <c r="K22" s="118" t="s">
        <v>50</v>
      </c>
    </row>
    <row r="23" spans="2:11" ht="67.8" customHeight="1">
      <c r="B23" s="21" t="s">
        <v>244</v>
      </c>
      <c r="C23" s="22" t="s">
        <v>245</v>
      </c>
      <c r="D23" s="23" t="s">
        <v>137</v>
      </c>
      <c r="E23" s="32" t="e">
        <f>AVERAGE('MRS(input_separate)'!K6:K17)</f>
        <v>#DIV/0!</v>
      </c>
      <c r="F23" s="22" t="s">
        <v>97</v>
      </c>
      <c r="G23" s="76" t="s">
        <v>99</v>
      </c>
      <c r="H23" s="98" t="s">
        <v>238</v>
      </c>
      <c r="I23" s="99" t="s">
        <v>246</v>
      </c>
      <c r="J23" s="76" t="s">
        <v>50</v>
      </c>
      <c r="K23" s="76" t="s">
        <v>50</v>
      </c>
    </row>
    <row r="24" spans="2:11" ht="67.8" customHeight="1">
      <c r="B24" s="21" t="s">
        <v>250</v>
      </c>
      <c r="C24" s="22" t="s">
        <v>247</v>
      </c>
      <c r="D24" s="23" t="s">
        <v>138</v>
      </c>
      <c r="E24" s="32" t="e">
        <f>AVERAGE('MRS(input_separate)'!L6:L17)</f>
        <v>#DIV/0!</v>
      </c>
      <c r="F24" s="22" t="s">
        <v>358</v>
      </c>
      <c r="G24" s="76" t="s">
        <v>99</v>
      </c>
      <c r="H24" s="98" t="s">
        <v>248</v>
      </c>
      <c r="I24" s="99" t="s">
        <v>249</v>
      </c>
      <c r="J24" s="76" t="s">
        <v>50</v>
      </c>
      <c r="K24" s="76" t="s">
        <v>50</v>
      </c>
    </row>
    <row r="25" spans="2:11" ht="67.8" customHeight="1">
      <c r="B25" s="21" t="s">
        <v>251</v>
      </c>
      <c r="C25" s="22" t="s">
        <v>252</v>
      </c>
      <c r="D25" s="23" t="s">
        <v>325</v>
      </c>
      <c r="E25" s="32" t="e">
        <f>AVERAGE('MRS(input_separate)'!M6:M17)</f>
        <v>#DIV/0!</v>
      </c>
      <c r="F25" s="22" t="s">
        <v>130</v>
      </c>
      <c r="G25" s="76" t="s">
        <v>99</v>
      </c>
      <c r="H25" s="98" t="s">
        <v>254</v>
      </c>
      <c r="I25" s="99" t="s">
        <v>255</v>
      </c>
      <c r="J25" s="76" t="s">
        <v>50</v>
      </c>
      <c r="K25" s="76" t="s">
        <v>50</v>
      </c>
    </row>
    <row r="26" spans="2:11" ht="67.8" customHeight="1">
      <c r="B26" s="21" t="s">
        <v>256</v>
      </c>
      <c r="C26" s="22" t="s">
        <v>257</v>
      </c>
      <c r="D26" s="23" t="s">
        <v>326</v>
      </c>
      <c r="E26" s="32" t="e">
        <f>AVERAGE('MRS(input_separate)'!N6:N17)</f>
        <v>#DIV/0!</v>
      </c>
      <c r="F26" s="22" t="s">
        <v>174</v>
      </c>
      <c r="G26" s="76" t="s">
        <v>223</v>
      </c>
      <c r="H26" s="98" t="s">
        <v>258</v>
      </c>
      <c r="I26" s="99" t="s">
        <v>259</v>
      </c>
      <c r="J26" s="76" t="s">
        <v>98</v>
      </c>
      <c r="K26" s="76" t="s">
        <v>50</v>
      </c>
    </row>
    <row r="27" spans="2:11" ht="67.8" customHeight="1">
      <c r="B27" s="21" t="s">
        <v>260</v>
      </c>
      <c r="C27" s="22" t="s">
        <v>261</v>
      </c>
      <c r="D27" s="23" t="s">
        <v>182</v>
      </c>
      <c r="E27" s="32" t="e">
        <f>AVERAGE('MRS(input_separate)'!O6:O17)</f>
        <v>#DIV/0!</v>
      </c>
      <c r="F27" s="22" t="s">
        <v>329</v>
      </c>
      <c r="G27" s="76" t="s">
        <v>223</v>
      </c>
      <c r="H27" s="98" t="s">
        <v>219</v>
      </c>
      <c r="I27" s="99" t="s">
        <v>262</v>
      </c>
      <c r="J27" s="76" t="s">
        <v>98</v>
      </c>
      <c r="K27" s="76" t="s">
        <v>50</v>
      </c>
    </row>
    <row r="28" spans="2:11" ht="67.8" customHeight="1">
      <c r="B28" s="21" t="s">
        <v>263</v>
      </c>
      <c r="C28" s="22" t="s">
        <v>264</v>
      </c>
      <c r="D28" s="23" t="s">
        <v>193</v>
      </c>
      <c r="E28" s="32" t="e">
        <f>AVERAGE('MRS(input_separate)'!P6:P17)</f>
        <v>#DIV/0!</v>
      </c>
      <c r="F28" s="22" t="s">
        <v>266</v>
      </c>
      <c r="G28" s="76" t="s">
        <v>223</v>
      </c>
      <c r="H28" s="98" t="s">
        <v>219</v>
      </c>
      <c r="I28" s="99" t="s">
        <v>265</v>
      </c>
      <c r="J28" s="76" t="s">
        <v>98</v>
      </c>
      <c r="K28" s="76" t="s">
        <v>50</v>
      </c>
    </row>
    <row r="29" spans="2:11" ht="67.8" customHeight="1">
      <c r="B29" s="21" t="s">
        <v>267</v>
      </c>
      <c r="C29" s="22" t="s">
        <v>269</v>
      </c>
      <c r="D29" s="23" t="s">
        <v>200</v>
      </c>
      <c r="E29" s="32" t="e">
        <f>AVERAGE('MRS(input_separate)'!Q6:Q17)</f>
        <v>#DIV/0!</v>
      </c>
      <c r="F29" s="22" t="s">
        <v>266</v>
      </c>
      <c r="G29" s="76" t="s">
        <v>223</v>
      </c>
      <c r="H29" s="98" t="s">
        <v>219</v>
      </c>
      <c r="I29" s="99" t="s">
        <v>265</v>
      </c>
      <c r="J29" s="76" t="s">
        <v>98</v>
      </c>
      <c r="K29" s="76" t="s">
        <v>50</v>
      </c>
    </row>
    <row r="30" spans="2:11" ht="67.8" customHeight="1">
      <c r="B30" s="21" t="s">
        <v>268</v>
      </c>
      <c r="C30" s="22" t="s">
        <v>271</v>
      </c>
      <c r="D30" s="23" t="s">
        <v>336</v>
      </c>
      <c r="E30" s="32" t="e">
        <f>AVERAGE('MRS(input_separate)'!R6:R17)</f>
        <v>#DIV/0!</v>
      </c>
      <c r="F30" s="89" t="s">
        <v>332</v>
      </c>
      <c r="G30" s="76" t="s">
        <v>223</v>
      </c>
      <c r="H30" s="98" t="s">
        <v>273</v>
      </c>
      <c r="I30" s="99" t="s">
        <v>272</v>
      </c>
      <c r="J30" s="76" t="s">
        <v>98</v>
      </c>
      <c r="K30" s="76" t="s">
        <v>50</v>
      </c>
    </row>
    <row r="31" spans="2:11" ht="67.8" customHeight="1">
      <c r="B31" s="21" t="s">
        <v>270</v>
      </c>
      <c r="C31" s="22" t="s">
        <v>274</v>
      </c>
      <c r="D31" s="23" t="s">
        <v>338</v>
      </c>
      <c r="E31" s="32" t="e">
        <f>AVERAGE('MRS(input_separate)'!S6:S17)</f>
        <v>#DIV/0!</v>
      </c>
      <c r="F31" s="89" t="s">
        <v>332</v>
      </c>
      <c r="G31" s="76" t="s">
        <v>223</v>
      </c>
      <c r="H31" s="98" t="s">
        <v>273</v>
      </c>
      <c r="I31" s="99" t="s">
        <v>272</v>
      </c>
      <c r="J31" s="76" t="s">
        <v>98</v>
      </c>
      <c r="K31" s="76" t="s">
        <v>50</v>
      </c>
    </row>
    <row r="32" spans="2:11" ht="67.8" customHeight="1">
      <c r="B32" s="21" t="s">
        <v>275</v>
      </c>
      <c r="C32" s="22" t="s">
        <v>276</v>
      </c>
      <c r="D32" s="23" t="s">
        <v>277</v>
      </c>
      <c r="E32" s="32" t="e">
        <f>AVERAGE('MRS(input_separate)'!T6:T17)</f>
        <v>#DIV/0!</v>
      </c>
      <c r="F32" s="89" t="s">
        <v>332</v>
      </c>
      <c r="G32" s="76" t="s">
        <v>223</v>
      </c>
      <c r="H32" s="98" t="s">
        <v>273</v>
      </c>
      <c r="I32" s="99" t="s">
        <v>272</v>
      </c>
      <c r="J32" s="76" t="s">
        <v>98</v>
      </c>
      <c r="K32" s="76" t="s">
        <v>50</v>
      </c>
    </row>
    <row r="33" spans="1:11" ht="67.8" customHeight="1">
      <c r="B33" s="21" t="s">
        <v>278</v>
      </c>
      <c r="C33" s="22" t="s">
        <v>279</v>
      </c>
      <c r="D33" s="23" t="s">
        <v>280</v>
      </c>
      <c r="E33" s="32" t="e">
        <f>AVERAGE('MRS(input_separate)'!U6:U17)</f>
        <v>#DIV/0!</v>
      </c>
      <c r="F33" s="89" t="s">
        <v>332</v>
      </c>
      <c r="G33" s="76" t="s">
        <v>223</v>
      </c>
      <c r="H33" s="98" t="s">
        <v>273</v>
      </c>
      <c r="I33" s="99" t="s">
        <v>272</v>
      </c>
      <c r="J33" s="76" t="s">
        <v>98</v>
      </c>
      <c r="K33" s="76" t="s">
        <v>50</v>
      </c>
    </row>
    <row r="34" spans="1:11" ht="67.8" customHeight="1">
      <c r="B34" s="21" t="s">
        <v>281</v>
      </c>
      <c r="C34" s="22" t="s">
        <v>283</v>
      </c>
      <c r="D34" s="23" t="s">
        <v>284</v>
      </c>
      <c r="E34" s="32" t="e">
        <f>AVERAGE('MRS(input_separate)'!V6:V17)</f>
        <v>#DIV/0!</v>
      </c>
      <c r="F34" s="89" t="s">
        <v>332</v>
      </c>
      <c r="G34" s="76" t="s">
        <v>223</v>
      </c>
      <c r="H34" s="98" t="s">
        <v>273</v>
      </c>
      <c r="I34" s="99" t="s">
        <v>272</v>
      </c>
      <c r="J34" s="76" t="s">
        <v>98</v>
      </c>
      <c r="K34" s="76" t="s">
        <v>50</v>
      </c>
    </row>
    <row r="35" spans="1:11" ht="67.8" customHeight="1">
      <c r="B35" s="21" t="s">
        <v>282</v>
      </c>
      <c r="C35" s="22" t="s">
        <v>285</v>
      </c>
      <c r="D35" s="23" t="s">
        <v>286</v>
      </c>
      <c r="E35" s="32" t="e">
        <f>AVERAGE('MRS(input_separate)'!W6:W17)</f>
        <v>#DIV/0!</v>
      </c>
      <c r="F35" s="89" t="s">
        <v>332</v>
      </c>
      <c r="G35" s="76" t="s">
        <v>223</v>
      </c>
      <c r="H35" s="98" t="s">
        <v>273</v>
      </c>
      <c r="I35" s="99" t="s">
        <v>272</v>
      </c>
      <c r="J35" s="76" t="s">
        <v>98</v>
      </c>
      <c r="K35" s="76" t="s">
        <v>50</v>
      </c>
    </row>
    <row r="36" spans="1:11" ht="96.6" customHeight="1">
      <c r="B36" s="21" t="s">
        <v>287</v>
      </c>
      <c r="C36" s="22" t="s">
        <v>288</v>
      </c>
      <c r="D36" s="23" t="s">
        <v>191</v>
      </c>
      <c r="E36" s="32" t="e">
        <f>AVERAGE('MRS(input_separate)'!X6:X17)</f>
        <v>#DIV/0!</v>
      </c>
      <c r="F36" s="22" t="s">
        <v>333</v>
      </c>
      <c r="G36" s="76" t="s">
        <v>223</v>
      </c>
      <c r="H36" s="98" t="s">
        <v>289</v>
      </c>
      <c r="I36" s="99" t="s">
        <v>290</v>
      </c>
      <c r="J36" s="76" t="s">
        <v>50</v>
      </c>
      <c r="K36" s="76" t="s">
        <v>50</v>
      </c>
    </row>
    <row r="37" spans="1:11" ht="127.8" customHeight="1">
      <c r="B37" s="21" t="s">
        <v>291</v>
      </c>
      <c r="C37" s="22" t="s">
        <v>292</v>
      </c>
      <c r="D37" s="23" t="s">
        <v>351</v>
      </c>
      <c r="E37" s="32" t="e">
        <f>AVERAGE('MRS(input_separate)'!Y6:Y17)</f>
        <v>#DIV/0!</v>
      </c>
      <c r="F37" s="22" t="s">
        <v>329</v>
      </c>
      <c r="G37" s="76" t="s">
        <v>79</v>
      </c>
      <c r="H37" s="98" t="s">
        <v>293</v>
      </c>
      <c r="I37" s="99" t="s">
        <v>294</v>
      </c>
      <c r="J37" s="76" t="s">
        <v>295</v>
      </c>
      <c r="K37" s="76" t="s">
        <v>50</v>
      </c>
    </row>
    <row r="38" spans="1:11" ht="127.8" customHeight="1">
      <c r="B38" s="21" t="s">
        <v>296</v>
      </c>
      <c r="C38" s="22" t="s">
        <v>297</v>
      </c>
      <c r="D38" s="23" t="s">
        <v>359</v>
      </c>
      <c r="E38" s="32" t="e">
        <f>AVERAGE('MRS(input_separate)'!Z6:Z17)</f>
        <v>#DIV/0!</v>
      </c>
      <c r="F38" s="22" t="s">
        <v>299</v>
      </c>
      <c r="G38" s="76" t="s">
        <v>79</v>
      </c>
      <c r="H38" s="98" t="s">
        <v>293</v>
      </c>
      <c r="I38" s="99" t="s">
        <v>294</v>
      </c>
      <c r="J38" s="76" t="s">
        <v>295</v>
      </c>
      <c r="K38" s="76" t="s">
        <v>50</v>
      </c>
    </row>
    <row r="39" spans="1:11" ht="127.8" customHeight="1">
      <c r="B39" s="21" t="s">
        <v>300</v>
      </c>
      <c r="C39" s="22" t="s">
        <v>302</v>
      </c>
      <c r="D39" s="23" t="s">
        <v>360</v>
      </c>
      <c r="E39" s="32" t="e">
        <f>AVERAGE('MRS(input_separate)'!AA6:AA17)</f>
        <v>#DIV/0!</v>
      </c>
      <c r="F39" s="22" t="s">
        <v>299</v>
      </c>
      <c r="G39" s="76" t="s">
        <v>79</v>
      </c>
      <c r="H39" s="98" t="s">
        <v>293</v>
      </c>
      <c r="I39" s="99" t="s">
        <v>294</v>
      </c>
      <c r="J39" s="76" t="s">
        <v>295</v>
      </c>
      <c r="K39" s="76" t="s">
        <v>50</v>
      </c>
    </row>
    <row r="40" spans="1:11" ht="98.4" customHeight="1">
      <c r="B40" s="66"/>
      <c r="D40" s="65"/>
      <c r="E40" s="65"/>
      <c r="F40" s="65"/>
      <c r="G40" s="65"/>
      <c r="H40" s="91"/>
      <c r="I40" s="92"/>
    </row>
    <row r="41" spans="1:11" ht="98.4" customHeight="1">
      <c r="B41" s="66"/>
      <c r="D41" s="65"/>
      <c r="E41" s="65"/>
      <c r="F41" s="65"/>
      <c r="G41" s="65"/>
      <c r="H41" s="91"/>
      <c r="I41" s="92"/>
    </row>
    <row r="42" spans="1:11" ht="18.75" customHeight="1">
      <c r="A42" s="3" t="s">
        <v>357</v>
      </c>
      <c r="B42" s="3"/>
    </row>
    <row r="43" spans="1:11" ht="16.8" thickBot="1">
      <c r="B43" s="135" t="s">
        <v>47</v>
      </c>
      <c r="C43" s="135"/>
      <c r="D43" s="24" t="s">
        <v>1</v>
      </c>
    </row>
    <row r="44" spans="1:11" ht="16.8" thickBot="1">
      <c r="B44" s="136" t="e">
        <f>ROUNDDOWN('MRS(calc_process)'!G6, 0)</f>
        <v>#DIV/0!</v>
      </c>
      <c r="C44" s="137"/>
      <c r="D44" s="50" t="s">
        <v>58</v>
      </c>
    </row>
    <row r="45" spans="1:11" ht="20.25" customHeight="1">
      <c r="F45" s="7"/>
      <c r="G45" s="7"/>
    </row>
    <row r="46" spans="1:11" ht="14.25" customHeight="1">
      <c r="A46" s="3" t="s">
        <v>9</v>
      </c>
    </row>
    <row r="47" spans="1:11" ht="14.25" customHeight="1">
      <c r="B47" s="12" t="s">
        <v>31</v>
      </c>
      <c r="C47" s="134" t="s">
        <v>80</v>
      </c>
      <c r="D47" s="134"/>
      <c r="E47" s="134"/>
      <c r="F47" s="134"/>
      <c r="G47" s="134"/>
      <c r="H47" s="134"/>
      <c r="I47" s="134"/>
      <c r="J47" s="8"/>
    </row>
    <row r="48" spans="1:11" ht="14.25" customHeight="1">
      <c r="B48" s="12" t="s">
        <v>30</v>
      </c>
      <c r="C48" s="134" t="s">
        <v>32</v>
      </c>
      <c r="D48" s="134"/>
      <c r="E48" s="134"/>
      <c r="F48" s="134"/>
      <c r="G48" s="134"/>
      <c r="H48" s="134"/>
      <c r="I48" s="134"/>
      <c r="J48" s="8"/>
    </row>
    <row r="49" spans="2:10" ht="14.25" customHeight="1">
      <c r="B49" s="12" t="s">
        <v>33</v>
      </c>
      <c r="C49" s="134" t="s">
        <v>34</v>
      </c>
      <c r="D49" s="134"/>
      <c r="E49" s="134"/>
      <c r="F49" s="134"/>
      <c r="G49" s="134"/>
      <c r="H49" s="134"/>
      <c r="I49" s="134"/>
      <c r="J49" s="8"/>
    </row>
    <row r="50" spans="2:10">
      <c r="B50" s="1" t="s">
        <v>446</v>
      </c>
    </row>
    <row r="57" spans="2:10" ht="22.8">
      <c r="B57" s="55"/>
      <c r="C57" s="55"/>
      <c r="D57" s="55"/>
      <c r="E57" s="55"/>
    </row>
    <row r="58" spans="2:10" ht="76.05" customHeight="1">
      <c r="B58" s="56" t="s">
        <v>60</v>
      </c>
      <c r="C58" s="62" t="s">
        <v>61</v>
      </c>
      <c r="D58" s="56" t="s">
        <v>62</v>
      </c>
      <c r="E58" s="56" t="s">
        <v>63</v>
      </c>
    </row>
    <row r="59" spans="2:10" ht="58.95" customHeight="1">
      <c r="B59" s="56" t="s">
        <v>64</v>
      </c>
      <c r="C59" s="63" t="s">
        <v>65</v>
      </c>
      <c r="D59" s="57" t="s">
        <v>66</v>
      </c>
      <c r="E59" s="58" t="e">
        <f>IF(OR(E60="-",E61="-"),"-",E60-E61-E62)</f>
        <v>#REF!</v>
      </c>
    </row>
    <row r="60" spans="2:10" ht="58.95" customHeight="1">
      <c r="B60" s="59" t="s">
        <v>67</v>
      </c>
      <c r="C60" s="64" t="s">
        <v>68</v>
      </c>
      <c r="D60" s="60" t="s">
        <v>69</v>
      </c>
      <c r="E60" s="61" t="e">
        <f>[1]BE!H34</f>
        <v>#REF!</v>
      </c>
    </row>
    <row r="61" spans="2:10" ht="58.95" customHeight="1">
      <c r="B61" s="59" t="s">
        <v>70</v>
      </c>
      <c r="C61" s="64" t="s">
        <v>71</v>
      </c>
      <c r="D61" s="60" t="s">
        <v>69</v>
      </c>
      <c r="E61" s="61" t="e">
        <f>[1]PE!H34</f>
        <v>#REF!</v>
      </c>
    </row>
    <row r="62" spans="2:10" ht="58.95" customHeight="1">
      <c r="B62" s="59" t="s">
        <v>72</v>
      </c>
      <c r="C62" s="64" t="s">
        <v>73</v>
      </c>
      <c r="D62" s="60" t="s">
        <v>69</v>
      </c>
      <c r="E62" s="61" t="e">
        <f>IF([1]LE!H35="","-",[1]LE!H35)</f>
        <v>#REF!</v>
      </c>
    </row>
  </sheetData>
  <sheetProtection formatCells="0" formatRows="0"/>
  <mergeCells count="5">
    <mergeCell ref="B43:C43"/>
    <mergeCell ref="B44:C44"/>
    <mergeCell ref="C47:I47"/>
    <mergeCell ref="C48:I48"/>
    <mergeCell ref="C49:I49"/>
  </mergeCells>
  <pageMargins left="0.70866141732283472" right="0.70866141732283472" top="0.74803149606299213" bottom="0.74803149606299213" header="0.31496062992125984" footer="0.31496062992125984"/>
  <pageSetup paperSize="9" scale="16" orientation="landscape" r:id="rId1"/>
  <colBreaks count="1" manualBreakCount="1">
    <brk id="1" max="4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B4A1-0CC0-4B9A-BEE8-67E622E4D811}">
  <sheetPr>
    <tabColor theme="9" tint="-0.249977111117893"/>
  </sheetPr>
  <dimension ref="A1:AA18"/>
  <sheetViews>
    <sheetView view="pageBreakPreview" topLeftCell="X1" zoomScale="83" zoomScaleNormal="100" zoomScaleSheetLayoutView="80" workbookViewId="0">
      <selection activeCell="B6" sqref="B6:AA6"/>
    </sheetView>
  </sheetViews>
  <sheetFormatPr defaultColWidth="9" defaultRowHeight="13.8"/>
  <cols>
    <col min="1" max="1" width="20.796875" style="17" customWidth="1"/>
    <col min="2" max="2" width="47.19921875" style="17" customWidth="1"/>
    <col min="3" max="27" width="50.296875" style="17" customWidth="1"/>
    <col min="28" max="16384" width="9" style="17"/>
  </cols>
  <sheetData>
    <row r="1" spans="1:27" ht="15" customHeight="1">
      <c r="B1" s="19"/>
      <c r="C1" s="19"/>
      <c r="D1" s="19"/>
      <c r="E1" s="19"/>
      <c r="F1" s="19"/>
      <c r="G1" s="19"/>
      <c r="H1" s="19"/>
      <c r="I1" s="19"/>
      <c r="J1" s="19"/>
      <c r="K1" s="19"/>
      <c r="L1" s="19"/>
      <c r="M1" s="19"/>
      <c r="N1" s="19"/>
      <c r="O1" s="19"/>
      <c r="P1" s="19"/>
      <c r="Q1" s="19"/>
      <c r="R1" s="19"/>
      <c r="S1" s="19"/>
      <c r="T1" s="19"/>
      <c r="U1" s="19"/>
      <c r="V1" s="19"/>
      <c r="W1" s="19"/>
      <c r="X1" s="19"/>
      <c r="Y1" s="19"/>
      <c r="Z1" s="19"/>
      <c r="AA1" s="19" t="str">
        <f>'MRS(input) '!K1</f>
        <v>Monitoring Spreadsheet: JCM_TH_TVER-14-01_ver01.0</v>
      </c>
    </row>
    <row r="2" spans="1:27" ht="15" customHeight="1">
      <c r="B2" s="19"/>
      <c r="C2" s="19"/>
      <c r="D2" s="19"/>
      <c r="E2" s="19"/>
      <c r="F2" s="19"/>
      <c r="G2" s="19"/>
      <c r="H2" s="19"/>
      <c r="I2" s="19"/>
      <c r="J2" s="19"/>
      <c r="K2" s="19"/>
      <c r="L2" s="19"/>
      <c r="M2" s="19"/>
      <c r="N2" s="19"/>
      <c r="O2" s="19"/>
      <c r="P2" s="19"/>
      <c r="Q2" s="19"/>
      <c r="R2" s="19"/>
      <c r="S2" s="19"/>
      <c r="T2" s="19"/>
      <c r="U2" s="19"/>
      <c r="V2" s="19"/>
      <c r="W2" s="19"/>
      <c r="X2" s="19"/>
      <c r="Y2" s="19"/>
      <c r="Z2" s="19"/>
      <c r="AA2" s="19" t="s">
        <v>100</v>
      </c>
    </row>
    <row r="3" spans="1:27" ht="16.2">
      <c r="A3" s="15" t="s">
        <v>86</v>
      </c>
      <c r="B3" s="16" t="s">
        <v>303</v>
      </c>
      <c r="C3" s="16" t="s">
        <v>305</v>
      </c>
      <c r="D3" s="16" t="s">
        <v>308</v>
      </c>
      <c r="E3" s="16" t="s">
        <v>312</v>
      </c>
      <c r="F3" s="16" t="s">
        <v>313</v>
      </c>
      <c r="G3" s="16" t="s">
        <v>317</v>
      </c>
      <c r="H3" s="16" t="s">
        <v>316</v>
      </c>
      <c r="I3" s="16" t="s">
        <v>318</v>
      </c>
      <c r="J3" s="16" t="s">
        <v>319</v>
      </c>
      <c r="K3" s="16" t="s">
        <v>320</v>
      </c>
      <c r="L3" s="16" t="s">
        <v>321</v>
      </c>
      <c r="M3" s="16" t="s">
        <v>324</v>
      </c>
      <c r="N3" s="16" t="s">
        <v>327</v>
      </c>
      <c r="O3" s="16" t="s">
        <v>328</v>
      </c>
      <c r="P3" s="16" t="s">
        <v>330</v>
      </c>
      <c r="Q3" s="16" t="s">
        <v>331</v>
      </c>
      <c r="R3" s="16" t="s">
        <v>334</v>
      </c>
      <c r="S3" s="16" t="s">
        <v>337</v>
      </c>
      <c r="T3" s="16" t="s">
        <v>340</v>
      </c>
      <c r="U3" s="16" t="s">
        <v>342</v>
      </c>
      <c r="V3" s="16" t="s">
        <v>344</v>
      </c>
      <c r="W3" s="16" t="s">
        <v>346</v>
      </c>
      <c r="X3" s="16" t="s">
        <v>348</v>
      </c>
      <c r="Y3" s="16" t="s">
        <v>350</v>
      </c>
      <c r="Z3" s="16" t="s">
        <v>353</v>
      </c>
      <c r="AA3" s="16" t="s">
        <v>355</v>
      </c>
    </row>
    <row r="4" spans="1:27" ht="66.599999999999994" customHeight="1">
      <c r="A4" s="15" t="s">
        <v>87</v>
      </c>
      <c r="B4" s="16" t="s">
        <v>217</v>
      </c>
      <c r="C4" s="16" t="s">
        <v>306</v>
      </c>
      <c r="D4" s="16" t="s">
        <v>133</v>
      </c>
      <c r="E4" s="16" t="s">
        <v>145</v>
      </c>
      <c r="F4" s="16" t="s">
        <v>166</v>
      </c>
      <c r="G4" s="16" t="s">
        <v>315</v>
      </c>
      <c r="H4" s="16" t="s">
        <v>421</v>
      </c>
      <c r="I4" s="16" t="s">
        <v>128</v>
      </c>
      <c r="J4" s="16" t="s">
        <v>135</v>
      </c>
      <c r="K4" s="16" t="s">
        <v>137</v>
      </c>
      <c r="L4" s="16" t="s">
        <v>322</v>
      </c>
      <c r="M4" s="16" t="s">
        <v>253</v>
      </c>
      <c r="N4" s="16" t="s">
        <v>175</v>
      </c>
      <c r="O4" s="16" t="s">
        <v>182</v>
      </c>
      <c r="P4" s="16" t="s">
        <v>193</v>
      </c>
      <c r="Q4" s="16" t="s">
        <v>200</v>
      </c>
      <c r="R4" s="16" t="s">
        <v>335</v>
      </c>
      <c r="S4" s="16" t="s">
        <v>339</v>
      </c>
      <c r="T4" s="16" t="s">
        <v>341</v>
      </c>
      <c r="U4" s="16" t="s">
        <v>343</v>
      </c>
      <c r="V4" s="16" t="s">
        <v>345</v>
      </c>
      <c r="W4" s="16" t="s">
        <v>347</v>
      </c>
      <c r="X4" s="16" t="s">
        <v>191</v>
      </c>
      <c r="Y4" s="16" t="s">
        <v>352</v>
      </c>
      <c r="Z4" s="16" t="s">
        <v>298</v>
      </c>
      <c r="AA4" s="16" t="s">
        <v>211</v>
      </c>
    </row>
    <row r="5" spans="1:27" ht="16.2">
      <c r="A5" s="15"/>
      <c r="B5" s="15" t="s">
        <v>304</v>
      </c>
      <c r="C5" s="15" t="s">
        <v>307</v>
      </c>
      <c r="D5" s="15" t="s">
        <v>97</v>
      </c>
      <c r="E5" s="15" t="s">
        <v>97</v>
      </c>
      <c r="F5" s="15" t="s">
        <v>97</v>
      </c>
      <c r="G5" s="15" t="s">
        <v>96</v>
      </c>
      <c r="H5" s="121" t="s">
        <v>123</v>
      </c>
      <c r="I5" s="121" t="s">
        <v>126</v>
      </c>
      <c r="J5" s="121" t="s">
        <v>126</v>
      </c>
      <c r="K5" s="121" t="s">
        <v>97</v>
      </c>
      <c r="L5" s="121" t="s">
        <v>323</v>
      </c>
      <c r="M5" s="121" t="s">
        <v>130</v>
      </c>
      <c r="N5" s="121" t="s">
        <v>174</v>
      </c>
      <c r="O5" s="121" t="s">
        <v>304</v>
      </c>
      <c r="P5" s="121" t="s">
        <v>266</v>
      </c>
      <c r="Q5" s="121" t="s">
        <v>266</v>
      </c>
      <c r="R5" s="121" t="s">
        <v>332</v>
      </c>
      <c r="S5" s="121" t="s">
        <v>332</v>
      </c>
      <c r="T5" s="121" t="s">
        <v>332</v>
      </c>
      <c r="U5" s="121" t="s">
        <v>332</v>
      </c>
      <c r="V5" s="121" t="s">
        <v>332</v>
      </c>
      <c r="W5" s="121" t="s">
        <v>332</v>
      </c>
      <c r="X5" s="121" t="s">
        <v>349</v>
      </c>
      <c r="Y5" s="121" t="s">
        <v>304</v>
      </c>
      <c r="Z5" s="121" t="s">
        <v>354</v>
      </c>
      <c r="AA5" s="121" t="s">
        <v>354</v>
      </c>
    </row>
    <row r="6" spans="1:27">
      <c r="A6" s="25">
        <v>1</v>
      </c>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c r="A7" s="25">
        <v>2</v>
      </c>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c r="A8" s="25">
        <v>3</v>
      </c>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c r="A9" s="25">
        <v>4</v>
      </c>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c r="A10" s="25">
        <v>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c r="A11" s="25">
        <v>6</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c r="A12" s="25">
        <v>7</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c r="A13" s="25">
        <v>8</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c r="A14" s="25">
        <v>9</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c r="A15" s="25">
        <v>10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c r="A16" s="25">
        <v>11</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7">
      <c r="A17" s="25">
        <v>12</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spans="1:27">
      <c r="A18" s="150" t="s">
        <v>446</v>
      </c>
      <c r="B18" s="150"/>
      <c r="C18" s="150"/>
      <c r="D18" s="150"/>
      <c r="E18" s="150"/>
      <c r="F18" s="150"/>
      <c r="G18" s="150"/>
      <c r="H18" s="150"/>
      <c r="I18" s="150"/>
      <c r="J18" s="150"/>
      <c r="K18" s="150"/>
      <c r="L18" s="150"/>
      <c r="M18" s="150"/>
    </row>
  </sheetData>
  <sheetProtection formatCells="0" formatRows="0"/>
  <mergeCells count="1">
    <mergeCell ref="A18:M18"/>
  </mergeCells>
  <pageMargins left="0.7" right="0.7" top="0.75" bottom="0.75" header="0.3" footer="0.3"/>
  <pageSetup paperSize="9" scale="40" orientation="portrait" r:id="rId1"/>
  <colBreaks count="2" manualBreakCount="2">
    <brk id="14" max="104" man="1"/>
    <brk id="18" max="10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1552-2D01-4BC7-AAF7-CAF99BA28AD3}">
  <sheetPr>
    <tabColor theme="9" tint="-0.249977111117893"/>
  </sheetPr>
  <dimension ref="A1:J145"/>
  <sheetViews>
    <sheetView showGridLines="0" view="pageBreakPreview" zoomScale="120" zoomScaleNormal="100" zoomScaleSheetLayoutView="120" workbookViewId="0">
      <selection activeCell="E7" sqref="E7"/>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4.09765625" style="2" customWidth="1"/>
    <col min="10" max="10" width="13.69921875" style="1" customWidth="1"/>
    <col min="11" max="16384" width="9" style="1"/>
  </cols>
  <sheetData>
    <row r="1" spans="1:9" ht="18" customHeight="1">
      <c r="I1" s="9" t="str">
        <f>'MRS(input) '!K1</f>
        <v>Monitoring Spreadsheet: JCM_TH_TVER-14-01_ver01.0</v>
      </c>
    </row>
    <row r="2" spans="1:9" ht="18" customHeight="1">
      <c r="I2" s="9" t="str">
        <f>'MRS(input) '!K2</f>
        <v>Reference Number:</v>
      </c>
    </row>
    <row r="3" spans="1:9" ht="27.75" customHeight="1">
      <c r="A3" s="139" t="s">
        <v>88</v>
      </c>
      <c r="B3" s="139"/>
      <c r="C3" s="139"/>
      <c r="D3" s="139"/>
      <c r="E3" s="139"/>
      <c r="F3" s="139"/>
      <c r="G3" s="139"/>
      <c r="H3" s="139"/>
      <c r="I3" s="139"/>
    </row>
    <row r="4" spans="1:9" ht="11.25" customHeight="1"/>
    <row r="5" spans="1:9" ht="18.75" customHeight="1">
      <c r="A5" s="41" t="s">
        <v>2</v>
      </c>
      <c r="B5" s="37"/>
      <c r="C5" s="37"/>
      <c r="D5" s="37"/>
      <c r="E5" s="36"/>
      <c r="F5" s="38" t="s">
        <v>6</v>
      </c>
      <c r="G5" s="46" t="s">
        <v>0</v>
      </c>
      <c r="H5" s="38" t="s">
        <v>1</v>
      </c>
      <c r="I5" s="39" t="s">
        <v>7</v>
      </c>
    </row>
    <row r="6" spans="1:9" ht="18.75" customHeight="1">
      <c r="A6" s="43"/>
      <c r="B6" s="140" t="s">
        <v>436</v>
      </c>
      <c r="C6" s="140"/>
      <c r="D6" s="140"/>
      <c r="E6" s="140"/>
      <c r="F6" s="28" t="s">
        <v>50</v>
      </c>
      <c r="G6" s="123" t="e">
        <f>G8-G16-G124</f>
        <v>#DIV/0!</v>
      </c>
      <c r="H6" s="79" t="s">
        <v>58</v>
      </c>
      <c r="I6" s="40" t="s">
        <v>39</v>
      </c>
    </row>
    <row r="7" spans="1:9" ht="18.75" customHeight="1">
      <c r="A7" s="41" t="s">
        <v>373</v>
      </c>
      <c r="B7" s="36"/>
      <c r="C7" s="37"/>
      <c r="D7" s="38"/>
      <c r="E7" s="38"/>
      <c r="F7" s="38"/>
      <c r="G7" s="41"/>
      <c r="H7" s="36"/>
      <c r="I7" s="38"/>
    </row>
    <row r="8" spans="1:9" ht="20.399999999999999" customHeight="1">
      <c r="A8" s="42"/>
      <c r="B8" s="141" t="s">
        <v>435</v>
      </c>
      <c r="C8" s="140"/>
      <c r="D8" s="140"/>
      <c r="E8" s="140"/>
      <c r="F8" s="28" t="s">
        <v>50</v>
      </c>
      <c r="G8" s="101" t="e">
        <f>G9</f>
        <v>#DIV/0!</v>
      </c>
      <c r="H8" s="29" t="s">
        <v>58</v>
      </c>
      <c r="I8" s="40" t="s">
        <v>437</v>
      </c>
    </row>
    <row r="9" spans="1:9" ht="36" customHeight="1">
      <c r="A9" s="42"/>
      <c r="B9" s="44"/>
      <c r="C9" s="138" t="s">
        <v>89</v>
      </c>
      <c r="D9" s="138"/>
      <c r="E9" s="138"/>
      <c r="F9" s="40" t="s">
        <v>361</v>
      </c>
      <c r="G9" s="100" t="e">
        <f>G10*G11*G12*G13</f>
        <v>#DIV/0!</v>
      </c>
      <c r="H9" s="35" t="s">
        <v>58</v>
      </c>
      <c r="I9" s="87" t="s">
        <v>90</v>
      </c>
    </row>
    <row r="10" spans="1:9" ht="40.200000000000003" customHeight="1">
      <c r="A10" s="43"/>
      <c r="B10" s="45"/>
      <c r="C10" s="142" t="s">
        <v>102</v>
      </c>
      <c r="D10" s="142"/>
      <c r="E10" s="142"/>
      <c r="F10" s="40" t="s">
        <v>361</v>
      </c>
      <c r="G10" s="78" t="e">
        <f>'MRS(input) '!E9</f>
        <v>#DIV/0!</v>
      </c>
      <c r="H10" s="72" t="s">
        <v>103</v>
      </c>
      <c r="I10" s="73" t="s">
        <v>101</v>
      </c>
    </row>
    <row r="11" spans="1:9" ht="60" customHeight="1">
      <c r="A11" s="42"/>
      <c r="B11" s="68"/>
      <c r="C11" s="138" t="s">
        <v>105</v>
      </c>
      <c r="D11" s="138"/>
      <c r="E11" s="138"/>
      <c r="F11" s="40" t="s">
        <v>361</v>
      </c>
      <c r="G11" s="93" t="e">
        <f>'MRS(input) '!E10</f>
        <v>#DIV/0!</v>
      </c>
      <c r="H11" s="88"/>
      <c r="I11" s="87" t="s">
        <v>104</v>
      </c>
    </row>
    <row r="12" spans="1:9" ht="47.4" customHeight="1">
      <c r="A12" s="42"/>
      <c r="B12" s="68"/>
      <c r="C12" s="69" t="s">
        <v>178</v>
      </c>
      <c r="D12" s="70"/>
      <c r="E12" s="71"/>
      <c r="F12" s="40" t="s">
        <v>361</v>
      </c>
      <c r="G12" s="122">
        <v>1.9E-3</v>
      </c>
      <c r="H12" s="72" t="s">
        <v>107</v>
      </c>
      <c r="I12" s="87" t="s">
        <v>106</v>
      </c>
    </row>
    <row r="13" spans="1:9" ht="47.4" customHeight="1">
      <c r="A13" s="42"/>
      <c r="B13" s="68"/>
      <c r="C13" s="69" t="s">
        <v>108</v>
      </c>
      <c r="D13" s="70"/>
      <c r="E13" s="71"/>
      <c r="F13" s="40" t="s">
        <v>361</v>
      </c>
      <c r="G13" s="96">
        <v>1</v>
      </c>
      <c r="H13" s="95"/>
      <c r="I13" s="87" t="s">
        <v>109</v>
      </c>
    </row>
    <row r="14" spans="1:9" ht="51.6" customHeight="1">
      <c r="C14" s="8"/>
      <c r="D14" s="8"/>
      <c r="E14" s="8"/>
      <c r="F14" s="2"/>
      <c r="G14" s="83"/>
      <c r="H14" s="84"/>
    </row>
    <row r="15" spans="1:9" ht="18.75" customHeight="1">
      <c r="A15" s="41" t="s">
        <v>374</v>
      </c>
      <c r="B15" s="37"/>
      <c r="C15" s="43"/>
      <c r="D15" s="43"/>
      <c r="E15" s="36"/>
      <c r="F15" s="38"/>
      <c r="G15" s="41"/>
      <c r="H15" s="36"/>
      <c r="I15" s="38"/>
    </row>
    <row r="16" spans="1:9" ht="18.75" customHeight="1">
      <c r="A16" s="43"/>
      <c r="B16" s="140" t="s">
        <v>45</v>
      </c>
      <c r="C16" s="140"/>
      <c r="D16" s="140"/>
      <c r="E16" s="140"/>
      <c r="F16" s="28" t="s">
        <v>50</v>
      </c>
      <c r="G16" s="101" t="e">
        <f>G17</f>
        <v>#DIV/0!</v>
      </c>
      <c r="H16" s="29" t="s">
        <v>58</v>
      </c>
      <c r="I16" s="81" t="s">
        <v>92</v>
      </c>
    </row>
    <row r="17" spans="1:10" ht="42" customHeight="1">
      <c r="A17" s="42"/>
      <c r="B17" s="68"/>
      <c r="C17" s="138" t="s">
        <v>91</v>
      </c>
      <c r="D17" s="138"/>
      <c r="E17" s="138"/>
      <c r="F17" s="40" t="s">
        <v>361</v>
      </c>
      <c r="G17" s="102" t="e">
        <f>G18+G19+G20</f>
        <v>#DIV/0!</v>
      </c>
      <c r="H17" s="86" t="s">
        <v>113</v>
      </c>
      <c r="I17" s="81" t="s">
        <v>92</v>
      </c>
    </row>
    <row r="18" spans="1:10" ht="42" customHeight="1">
      <c r="A18" s="42"/>
      <c r="B18" s="68"/>
      <c r="C18" s="138" t="s">
        <v>215</v>
      </c>
      <c r="D18" s="138"/>
      <c r="E18" s="138"/>
      <c r="F18" s="40" t="s">
        <v>361</v>
      </c>
      <c r="G18" s="104" t="e">
        <f>G23</f>
        <v>#DIV/0!</v>
      </c>
      <c r="H18" s="105" t="s">
        <v>113</v>
      </c>
      <c r="I18" s="2" t="s">
        <v>110</v>
      </c>
    </row>
    <row r="19" spans="1:10" ht="40.950000000000003" customHeight="1">
      <c r="A19" s="42"/>
      <c r="B19" s="68"/>
      <c r="C19" s="138" t="s">
        <v>112</v>
      </c>
      <c r="D19" s="138"/>
      <c r="E19" s="138"/>
      <c r="F19" s="40" t="s">
        <v>361</v>
      </c>
      <c r="G19" s="114" t="e">
        <f>G45</f>
        <v>#DIV/0!</v>
      </c>
      <c r="H19" s="86" t="s">
        <v>113</v>
      </c>
      <c r="I19" s="94" t="s">
        <v>111</v>
      </c>
    </row>
    <row r="20" spans="1:10" ht="30" customHeight="1">
      <c r="A20" s="42"/>
      <c r="B20" s="68"/>
      <c r="C20" s="138" t="s">
        <v>115</v>
      </c>
      <c r="D20" s="138"/>
      <c r="E20" s="138"/>
      <c r="F20" s="40" t="s">
        <v>361</v>
      </c>
      <c r="G20" s="96" t="e">
        <f>G64</f>
        <v>#DIV/0!</v>
      </c>
      <c r="H20" s="86" t="s">
        <v>113</v>
      </c>
      <c r="I20" s="87" t="s">
        <v>114</v>
      </c>
    </row>
    <row r="21" spans="1:10" ht="40.950000000000003" customHeight="1">
      <c r="C21" s="8"/>
      <c r="D21" s="8"/>
      <c r="E21" s="8"/>
      <c r="F21" s="2"/>
      <c r="G21" s="83"/>
      <c r="H21" s="84"/>
    </row>
    <row r="22" spans="1:10" ht="18.75" customHeight="1">
      <c r="A22" s="43"/>
      <c r="B22" s="143" t="s">
        <v>375</v>
      </c>
      <c r="C22" s="146"/>
      <c r="D22" s="146"/>
      <c r="E22" s="146"/>
      <c r="F22" s="147"/>
      <c r="G22" s="103"/>
      <c r="H22" s="29"/>
      <c r="I22" s="75"/>
    </row>
    <row r="23" spans="1:10" ht="42" customHeight="1">
      <c r="A23" s="42"/>
      <c r="B23" s="68"/>
      <c r="C23" s="138" t="s">
        <v>214</v>
      </c>
      <c r="D23" s="138"/>
      <c r="E23" s="138"/>
      <c r="F23" s="40" t="s">
        <v>361</v>
      </c>
      <c r="G23" s="104" t="e">
        <f>G24+G25+G26</f>
        <v>#DIV/0!</v>
      </c>
      <c r="H23" s="105" t="s">
        <v>113</v>
      </c>
      <c r="I23" s="94" t="s">
        <v>110</v>
      </c>
    </row>
    <row r="24" spans="1:10" ht="42" customHeight="1">
      <c r="A24" s="42"/>
      <c r="B24" s="68"/>
      <c r="C24" s="138" t="s">
        <v>213</v>
      </c>
      <c r="D24" s="138"/>
      <c r="E24" s="138"/>
      <c r="F24" s="40" t="s">
        <v>361</v>
      </c>
      <c r="G24" s="104" t="e">
        <f>'Tool_02_01 '!G6</f>
        <v>#DIV/0!</v>
      </c>
      <c r="H24" s="105" t="s">
        <v>113</v>
      </c>
      <c r="I24" s="2" t="s">
        <v>212</v>
      </c>
      <c r="J24" s="1" t="s">
        <v>433</v>
      </c>
    </row>
    <row r="25" spans="1:10" ht="40.950000000000003" customHeight="1">
      <c r="A25" s="42"/>
      <c r="B25" s="68"/>
      <c r="C25" s="138" t="s">
        <v>120</v>
      </c>
      <c r="D25" s="138"/>
      <c r="E25" s="138"/>
      <c r="F25" s="40" t="s">
        <v>361</v>
      </c>
      <c r="G25" s="114" t="e">
        <f>G30</f>
        <v>#DIV/0!</v>
      </c>
      <c r="H25" s="86" t="s">
        <v>113</v>
      </c>
      <c r="I25" s="94" t="s">
        <v>116</v>
      </c>
    </row>
    <row r="26" spans="1:10" ht="41.4" customHeight="1">
      <c r="A26" s="42"/>
      <c r="B26" s="68"/>
      <c r="C26" s="138" t="s">
        <v>118</v>
      </c>
      <c r="D26" s="138"/>
      <c r="E26" s="138"/>
      <c r="F26" s="40" t="s">
        <v>361</v>
      </c>
      <c r="G26" s="96" t="e">
        <f>'Tool_02_01 '!G12</f>
        <v>#DIV/0!</v>
      </c>
      <c r="H26" s="86" t="s">
        <v>113</v>
      </c>
      <c r="I26" s="87" t="s">
        <v>117</v>
      </c>
      <c r="J26" s="1" t="s">
        <v>433</v>
      </c>
    </row>
    <row r="27" spans="1:10" ht="40.950000000000003" customHeight="1">
      <c r="C27" s="8"/>
      <c r="D27" s="8"/>
      <c r="E27" s="8"/>
      <c r="F27" s="2"/>
      <c r="G27" s="83"/>
      <c r="H27" s="84"/>
    </row>
    <row r="28" spans="1:10" ht="38.4" customHeight="1">
      <c r="A28" s="43"/>
      <c r="B28" s="144" t="s">
        <v>376</v>
      </c>
      <c r="C28" s="145"/>
      <c r="D28" s="145"/>
      <c r="E28" s="145"/>
      <c r="F28" s="145"/>
      <c r="G28" s="145"/>
      <c r="H28" s="145"/>
      <c r="I28" s="145"/>
      <c r="J28" s="107" t="s">
        <v>119</v>
      </c>
    </row>
    <row r="29" spans="1:10" ht="36.6" customHeight="1">
      <c r="A29" s="43"/>
      <c r="B29" s="144" t="s">
        <v>377</v>
      </c>
      <c r="C29" s="145"/>
      <c r="D29" s="145"/>
      <c r="E29" s="145"/>
      <c r="F29" s="145"/>
      <c r="G29" s="145"/>
      <c r="H29" s="145"/>
      <c r="I29" s="148"/>
    </row>
    <row r="30" spans="1:10" ht="42" customHeight="1">
      <c r="A30" s="42"/>
      <c r="B30" s="68"/>
      <c r="C30" s="138" t="s">
        <v>120</v>
      </c>
      <c r="D30" s="138"/>
      <c r="E30" s="138"/>
      <c r="F30" s="40" t="s">
        <v>37</v>
      </c>
      <c r="G30" s="74" t="e">
        <f>G31*G32*(1+G33)*10^-3</f>
        <v>#DIV/0!</v>
      </c>
      <c r="H30" s="86" t="s">
        <v>113</v>
      </c>
      <c r="I30" s="94" t="s">
        <v>116</v>
      </c>
    </row>
    <row r="31" spans="1:10" ht="42" customHeight="1">
      <c r="A31" s="42"/>
      <c r="B31" s="68"/>
      <c r="C31" s="138" t="s">
        <v>444</v>
      </c>
      <c r="D31" s="138"/>
      <c r="E31" s="138"/>
      <c r="F31" s="40" t="s">
        <v>37</v>
      </c>
      <c r="G31" s="31" t="e">
        <f>'MRS(input) '!E16</f>
        <v>#DIV/0!</v>
      </c>
      <c r="H31" s="35" t="s">
        <v>121</v>
      </c>
      <c r="I31" s="2" t="s">
        <v>445</v>
      </c>
    </row>
    <row r="32" spans="1:10" ht="40.950000000000003" customHeight="1">
      <c r="A32" s="42"/>
      <c r="B32" s="68"/>
      <c r="C32" s="138" t="s">
        <v>83</v>
      </c>
      <c r="D32" s="138"/>
      <c r="E32" s="138"/>
      <c r="F32" s="40" t="s">
        <v>37</v>
      </c>
      <c r="G32" s="124" t="e">
        <f>'MRS(input) '!E19</f>
        <v>#DIV/0!</v>
      </c>
      <c r="H32" s="35" t="s">
        <v>59</v>
      </c>
      <c r="I32" s="75" t="s">
        <v>122</v>
      </c>
    </row>
    <row r="33" spans="1:10" ht="41.4" customHeight="1">
      <c r="A33" s="42"/>
      <c r="B33" s="68"/>
      <c r="C33" s="138" t="s">
        <v>442</v>
      </c>
      <c r="D33" s="138"/>
      <c r="E33" s="138"/>
      <c r="F33" s="40" t="s">
        <v>37</v>
      </c>
      <c r="G33" s="31" t="e">
        <f>'MRS(input) '!E20</f>
        <v>#DIV/0!</v>
      </c>
      <c r="H33" s="132" t="s">
        <v>422</v>
      </c>
      <c r="I33" s="109" t="s">
        <v>124</v>
      </c>
    </row>
    <row r="34" spans="1:10" ht="40.950000000000003" customHeight="1">
      <c r="C34" s="8"/>
      <c r="D34" s="8"/>
      <c r="E34" s="8"/>
      <c r="F34" s="2"/>
      <c r="G34" s="83"/>
      <c r="H34" s="84"/>
    </row>
    <row r="35" spans="1:10" ht="36.6" customHeight="1">
      <c r="A35" s="43"/>
      <c r="B35" s="144" t="s">
        <v>378</v>
      </c>
      <c r="C35" s="145"/>
      <c r="D35" s="145"/>
      <c r="E35" s="145"/>
      <c r="F35" s="145"/>
      <c r="G35" s="145"/>
      <c r="H35" s="145"/>
      <c r="I35" s="148"/>
      <c r="J35" s="107" t="s">
        <v>119</v>
      </c>
    </row>
    <row r="36" spans="1:10" ht="42" customHeight="1">
      <c r="A36" s="42"/>
      <c r="B36" s="68"/>
      <c r="C36" s="138" t="s">
        <v>362</v>
      </c>
      <c r="D36" s="138"/>
      <c r="E36" s="138"/>
      <c r="F36" s="40" t="s">
        <v>361</v>
      </c>
      <c r="G36" s="74" t="e">
        <f>(1/G42)*G37*((G38+(3.6*G40))/(G40+(3.6*G41)))</f>
        <v>#DIV/0!</v>
      </c>
      <c r="H36" s="86" t="s">
        <v>126</v>
      </c>
      <c r="I36" s="94" t="s">
        <v>125</v>
      </c>
    </row>
    <row r="37" spans="1:10" ht="42" customHeight="1">
      <c r="A37" s="42"/>
      <c r="B37" s="68"/>
      <c r="C37" s="138" t="s">
        <v>128</v>
      </c>
      <c r="D37" s="138"/>
      <c r="E37" s="138"/>
      <c r="F37" s="40" t="s">
        <v>363</v>
      </c>
      <c r="G37" s="31" t="e">
        <f>'MRS(input) '!E21</f>
        <v>#DIV/0!</v>
      </c>
      <c r="H37" s="86" t="s">
        <v>126</v>
      </c>
      <c r="I37" s="2" t="s">
        <v>127</v>
      </c>
    </row>
    <row r="38" spans="1:10" ht="40.950000000000003" customHeight="1">
      <c r="A38" s="42"/>
      <c r="B38" s="68"/>
      <c r="C38" s="138" t="s">
        <v>132</v>
      </c>
      <c r="D38" s="138"/>
      <c r="E38" s="138"/>
      <c r="F38" s="40" t="s">
        <v>364</v>
      </c>
      <c r="G38" s="108" t="e">
        <f>'MRS(input) '!E25</f>
        <v>#DIV/0!</v>
      </c>
      <c r="H38" s="35" t="s">
        <v>130</v>
      </c>
      <c r="I38" s="75" t="s">
        <v>129</v>
      </c>
    </row>
    <row r="39" spans="1:10" ht="41.4" customHeight="1">
      <c r="A39" s="42"/>
      <c r="B39" s="68"/>
      <c r="C39" s="138" t="s">
        <v>226</v>
      </c>
      <c r="D39" s="138"/>
      <c r="E39" s="138"/>
      <c r="F39" s="40" t="s">
        <v>37</v>
      </c>
      <c r="G39" s="31" t="e">
        <f>'MRS(input) '!E16</f>
        <v>#DIV/0!</v>
      </c>
      <c r="H39" s="72" t="s">
        <v>97</v>
      </c>
      <c r="I39" s="109" t="s">
        <v>131</v>
      </c>
    </row>
    <row r="40" spans="1:10" ht="40.950000000000003" customHeight="1">
      <c r="A40" s="42"/>
      <c r="B40" s="68"/>
      <c r="C40" s="138" t="s">
        <v>135</v>
      </c>
      <c r="D40" s="138"/>
      <c r="E40" s="138"/>
      <c r="F40" s="40" t="s">
        <v>364</v>
      </c>
      <c r="G40" s="108" t="e">
        <f>'MRS(input) '!E22</f>
        <v>#DIV/0!</v>
      </c>
      <c r="H40" s="35" t="s">
        <v>130</v>
      </c>
      <c r="I40" s="75" t="s">
        <v>134</v>
      </c>
    </row>
    <row r="41" spans="1:10" ht="41.4" customHeight="1">
      <c r="A41" s="42"/>
      <c r="B41" s="68"/>
      <c r="C41" s="138" t="s">
        <v>137</v>
      </c>
      <c r="D41" s="138"/>
      <c r="E41" s="138"/>
      <c r="F41" s="40" t="s">
        <v>37</v>
      </c>
      <c r="G41" s="31" t="e">
        <f>'MRS(input) '!E23</f>
        <v>#DIV/0!</v>
      </c>
      <c r="H41" s="72" t="s">
        <v>97</v>
      </c>
      <c r="I41" s="109" t="s">
        <v>136</v>
      </c>
    </row>
    <row r="42" spans="1:10" ht="41.4" customHeight="1">
      <c r="A42" s="42"/>
      <c r="B42" s="68"/>
      <c r="C42" s="138" t="s">
        <v>138</v>
      </c>
      <c r="D42" s="138"/>
      <c r="E42" s="138"/>
      <c r="F42" s="40" t="s">
        <v>37</v>
      </c>
      <c r="G42" s="31" t="e">
        <f>'MRS(input) '!E24</f>
        <v>#DIV/0!</v>
      </c>
      <c r="H42" s="72"/>
      <c r="I42" s="109" t="s">
        <v>139</v>
      </c>
    </row>
    <row r="43" spans="1:10" ht="40.950000000000003" customHeight="1">
      <c r="C43" s="8"/>
      <c r="D43" s="8"/>
      <c r="E43" s="8"/>
      <c r="F43" s="2"/>
      <c r="G43" s="83"/>
      <c r="H43" s="84"/>
    </row>
    <row r="44" spans="1:10" ht="18.75" customHeight="1">
      <c r="A44" s="43"/>
      <c r="B44" s="144" t="s">
        <v>379</v>
      </c>
      <c r="C44" s="145"/>
      <c r="D44" s="145"/>
      <c r="E44" s="145"/>
      <c r="F44" s="145"/>
      <c r="G44" s="145"/>
      <c r="H44" s="145"/>
      <c r="I44" s="148"/>
    </row>
    <row r="45" spans="1:10" ht="42" customHeight="1">
      <c r="A45" s="42"/>
      <c r="B45" s="68"/>
      <c r="C45" s="138" t="s">
        <v>140</v>
      </c>
      <c r="D45" s="138"/>
      <c r="E45" s="138"/>
      <c r="F45" s="40" t="s">
        <v>361</v>
      </c>
      <c r="G45" s="102" t="e">
        <f>G46+G47</f>
        <v>#DIV/0!</v>
      </c>
      <c r="H45" s="86" t="s">
        <v>113</v>
      </c>
      <c r="I45" s="81" t="s">
        <v>111</v>
      </c>
    </row>
    <row r="46" spans="1:10" ht="42" customHeight="1">
      <c r="A46" s="42"/>
      <c r="B46" s="68"/>
      <c r="C46" s="138" t="s">
        <v>142</v>
      </c>
      <c r="D46" s="138"/>
      <c r="E46" s="138"/>
      <c r="F46" s="40" t="s">
        <v>361</v>
      </c>
      <c r="G46" s="104">
        <f>'Tool_02_01 '!G18</f>
        <v>0</v>
      </c>
      <c r="H46" s="105" t="s">
        <v>113</v>
      </c>
      <c r="I46" s="2" t="s">
        <v>141</v>
      </c>
      <c r="J46" s="107" t="s">
        <v>119</v>
      </c>
    </row>
    <row r="47" spans="1:10" ht="40.950000000000003" customHeight="1">
      <c r="A47" s="42"/>
      <c r="B47" s="68"/>
      <c r="C47" s="138" t="s">
        <v>144</v>
      </c>
      <c r="D47" s="138"/>
      <c r="E47" s="138"/>
      <c r="F47" s="40" t="s">
        <v>361</v>
      </c>
      <c r="G47" s="74" t="e">
        <f>G51</f>
        <v>#DIV/0!</v>
      </c>
      <c r="H47" s="86" t="s">
        <v>113</v>
      </c>
      <c r="I47" s="94" t="s">
        <v>143</v>
      </c>
    </row>
    <row r="48" spans="1:10" ht="40.950000000000003" customHeight="1">
      <c r="C48" s="8"/>
      <c r="D48" s="8"/>
      <c r="E48" s="8"/>
      <c r="F48" s="2"/>
      <c r="G48" s="83"/>
      <c r="H48" s="84"/>
    </row>
    <row r="49" spans="1:10" ht="38.4" customHeight="1">
      <c r="A49" s="43"/>
      <c r="B49" s="144" t="s">
        <v>380</v>
      </c>
      <c r="C49" s="145"/>
      <c r="D49" s="145"/>
      <c r="E49" s="145"/>
      <c r="F49" s="145"/>
      <c r="G49" s="145"/>
      <c r="H49" s="145"/>
      <c r="I49" s="145"/>
      <c r="J49" s="107" t="s">
        <v>119</v>
      </c>
    </row>
    <row r="50" spans="1:10" ht="36.6" customHeight="1">
      <c r="A50" s="43"/>
      <c r="B50" s="144" t="s">
        <v>381</v>
      </c>
      <c r="C50" s="145"/>
      <c r="D50" s="145"/>
      <c r="E50" s="145"/>
      <c r="F50" s="145"/>
      <c r="G50" s="145"/>
      <c r="H50" s="145"/>
      <c r="I50" s="148"/>
    </row>
    <row r="51" spans="1:10" ht="42" customHeight="1">
      <c r="A51" s="42"/>
      <c r="B51" s="68"/>
      <c r="C51" s="138" t="s">
        <v>144</v>
      </c>
      <c r="D51" s="138"/>
      <c r="E51" s="138"/>
      <c r="F51" s="40" t="s">
        <v>37</v>
      </c>
      <c r="G51" s="74" t="e">
        <f>G52*G53*(1+G54)*10^-3</f>
        <v>#DIV/0!</v>
      </c>
      <c r="H51" s="86" t="s">
        <v>113</v>
      </c>
      <c r="I51" s="94" t="s">
        <v>143</v>
      </c>
    </row>
    <row r="52" spans="1:10" ht="42" customHeight="1">
      <c r="A52" s="42"/>
      <c r="B52" s="68"/>
      <c r="C52" s="138" t="s">
        <v>149</v>
      </c>
      <c r="D52" s="138"/>
      <c r="E52" s="138"/>
      <c r="F52" s="40" t="s">
        <v>37</v>
      </c>
      <c r="G52" s="31" t="e">
        <f>'MRS(input) '!E17</f>
        <v>#DIV/0!</v>
      </c>
      <c r="H52" s="35" t="s">
        <v>121</v>
      </c>
      <c r="I52" s="2" t="s">
        <v>146</v>
      </c>
    </row>
    <row r="53" spans="1:10" ht="40.950000000000003" customHeight="1">
      <c r="A53" s="42"/>
      <c r="B53" s="68"/>
      <c r="C53" s="138" t="s">
        <v>83</v>
      </c>
      <c r="D53" s="138"/>
      <c r="E53" s="138"/>
      <c r="F53" s="40" t="s">
        <v>37</v>
      </c>
      <c r="G53" s="124" t="e">
        <f>'MRS(input) '!E19</f>
        <v>#DIV/0!</v>
      </c>
      <c r="H53" s="35" t="s">
        <v>59</v>
      </c>
      <c r="I53" s="75" t="s">
        <v>122</v>
      </c>
    </row>
    <row r="54" spans="1:10" ht="41.4" customHeight="1">
      <c r="A54" s="42"/>
      <c r="B54" s="68"/>
      <c r="C54" s="138" t="s">
        <v>442</v>
      </c>
      <c r="D54" s="138"/>
      <c r="E54" s="138"/>
      <c r="F54" s="40" t="s">
        <v>37</v>
      </c>
      <c r="G54" s="31" t="e">
        <f>'MRS(input) '!E20</f>
        <v>#DIV/0!</v>
      </c>
      <c r="H54" s="132" t="s">
        <v>422</v>
      </c>
      <c r="I54" s="109" t="s">
        <v>124</v>
      </c>
    </row>
    <row r="55" spans="1:10" ht="40.950000000000003" customHeight="1">
      <c r="C55" s="8"/>
      <c r="D55" s="8"/>
      <c r="E55" s="8"/>
      <c r="F55" s="2"/>
      <c r="G55" s="83"/>
      <c r="H55" s="84"/>
    </row>
    <row r="56" spans="1:10" ht="42" customHeight="1">
      <c r="A56" s="42"/>
      <c r="B56" s="68"/>
      <c r="C56" s="138" t="s">
        <v>148</v>
      </c>
      <c r="D56" s="138"/>
      <c r="E56" s="138"/>
      <c r="F56" s="40" t="s">
        <v>363</v>
      </c>
      <c r="G56" s="74" t="e">
        <f>(1/G61)*G57*((G58*3.6)/(G59+(3.6*G60)))</f>
        <v>#DIV/0!</v>
      </c>
      <c r="H56" s="86" t="s">
        <v>126</v>
      </c>
      <c r="I56" s="94" t="s">
        <v>147</v>
      </c>
    </row>
    <row r="57" spans="1:10" ht="42" customHeight="1">
      <c r="A57" s="42"/>
      <c r="B57" s="68"/>
      <c r="C57" s="138" t="s">
        <v>128</v>
      </c>
      <c r="D57" s="138"/>
      <c r="E57" s="138"/>
      <c r="F57" s="40" t="s">
        <v>363</v>
      </c>
      <c r="G57" s="31" t="e">
        <f>'MRS(input) '!E21</f>
        <v>#DIV/0!</v>
      </c>
      <c r="H57" s="110" t="s">
        <v>126</v>
      </c>
      <c r="I57" s="94" t="s">
        <v>127</v>
      </c>
    </row>
    <row r="58" spans="1:10" ht="40.950000000000003" customHeight="1">
      <c r="A58" s="42"/>
      <c r="B58" s="68"/>
      <c r="C58" s="138" t="s">
        <v>149</v>
      </c>
      <c r="D58" s="138"/>
      <c r="E58" s="138"/>
      <c r="F58" s="40" t="s">
        <v>37</v>
      </c>
      <c r="G58" s="31" t="e">
        <f>'MRS(input) '!E17</f>
        <v>#DIV/0!</v>
      </c>
      <c r="H58" s="72" t="s">
        <v>121</v>
      </c>
      <c r="I58" s="94" t="s">
        <v>146</v>
      </c>
    </row>
    <row r="59" spans="1:10" ht="41.4" customHeight="1">
      <c r="A59" s="42"/>
      <c r="B59" s="68"/>
      <c r="C59" s="138" t="s">
        <v>135</v>
      </c>
      <c r="D59" s="138"/>
      <c r="E59" s="138"/>
      <c r="F59" s="40" t="s">
        <v>364</v>
      </c>
      <c r="G59" s="108" t="e">
        <f>'MRS(input) '!E22</f>
        <v>#DIV/0!</v>
      </c>
      <c r="H59" s="72" t="s">
        <v>130</v>
      </c>
      <c r="I59" s="94" t="s">
        <v>134</v>
      </c>
    </row>
    <row r="60" spans="1:10" ht="41.4" customHeight="1">
      <c r="A60" s="42"/>
      <c r="B60" s="68"/>
      <c r="C60" s="138" t="s">
        <v>137</v>
      </c>
      <c r="D60" s="138"/>
      <c r="E60" s="138"/>
      <c r="F60" s="40" t="s">
        <v>37</v>
      </c>
      <c r="G60" s="31" t="e">
        <f>'MRS(input) '!E23</f>
        <v>#DIV/0!</v>
      </c>
      <c r="H60" s="72" t="s">
        <v>97</v>
      </c>
      <c r="I60" s="109" t="s">
        <v>136</v>
      </c>
    </row>
    <row r="61" spans="1:10" ht="41.4" customHeight="1">
      <c r="A61" s="42"/>
      <c r="B61" s="68"/>
      <c r="C61" s="138" t="s">
        <v>138</v>
      </c>
      <c r="D61" s="138"/>
      <c r="E61" s="138"/>
      <c r="F61" s="40" t="s">
        <v>37</v>
      </c>
      <c r="G61" s="31" t="e">
        <f>'MRS(input) '!E24</f>
        <v>#DIV/0!</v>
      </c>
      <c r="H61" s="72"/>
      <c r="I61" s="109" t="s">
        <v>139</v>
      </c>
    </row>
    <row r="62" spans="1:10" ht="40.950000000000003" customHeight="1">
      <c r="C62" s="8"/>
      <c r="D62" s="8"/>
      <c r="E62" s="8"/>
      <c r="F62" s="2"/>
      <c r="G62" s="83"/>
      <c r="H62" s="84"/>
    </row>
    <row r="63" spans="1:10" ht="31.8" customHeight="1">
      <c r="A63" s="43"/>
      <c r="B63" s="144" t="s">
        <v>382</v>
      </c>
      <c r="C63" s="145"/>
      <c r="D63" s="145"/>
      <c r="E63" s="145"/>
      <c r="F63" s="145"/>
      <c r="G63" s="145"/>
      <c r="H63" s="145"/>
      <c r="I63" s="148"/>
    </row>
    <row r="64" spans="1:10" ht="42" customHeight="1">
      <c r="A64" s="42"/>
      <c r="B64" s="68"/>
      <c r="C64" s="138" t="s">
        <v>150</v>
      </c>
      <c r="D64" s="138"/>
      <c r="E64" s="138"/>
      <c r="F64" s="40" t="s">
        <v>37</v>
      </c>
      <c r="G64" s="102" t="e">
        <f>G65+G66+G67+G68+G69</f>
        <v>#DIV/0!</v>
      </c>
      <c r="H64" s="86" t="s">
        <v>113</v>
      </c>
      <c r="I64" s="81" t="s">
        <v>151</v>
      </c>
    </row>
    <row r="65" spans="1:10" ht="42" customHeight="1">
      <c r="A65" s="42"/>
      <c r="B65" s="68"/>
      <c r="C65" s="138" t="s">
        <v>153</v>
      </c>
      <c r="D65" s="138"/>
      <c r="E65" s="138"/>
      <c r="F65" s="40" t="s">
        <v>37</v>
      </c>
      <c r="G65" s="104" t="e">
        <f>'Tool_02_01 '!G24</f>
        <v>#DIV/0!</v>
      </c>
      <c r="H65" s="105" t="s">
        <v>113</v>
      </c>
      <c r="I65" s="2" t="s">
        <v>152</v>
      </c>
      <c r="J65" s="107" t="s">
        <v>119</v>
      </c>
    </row>
    <row r="66" spans="1:10" ht="40.950000000000003" customHeight="1">
      <c r="A66" s="42"/>
      <c r="B66" s="68"/>
      <c r="C66" s="138" t="s">
        <v>155</v>
      </c>
      <c r="D66" s="138"/>
      <c r="E66" s="138"/>
      <c r="F66" s="40" t="s">
        <v>37</v>
      </c>
      <c r="G66" s="74" t="e">
        <f>G73</f>
        <v>#DIV/0!</v>
      </c>
      <c r="H66" s="86" t="s">
        <v>113</v>
      </c>
      <c r="I66" s="94" t="s">
        <v>154</v>
      </c>
    </row>
    <row r="67" spans="1:10" ht="42" customHeight="1">
      <c r="A67" s="42"/>
      <c r="B67" s="68"/>
      <c r="C67" s="138" t="s">
        <v>157</v>
      </c>
      <c r="D67" s="138"/>
      <c r="E67" s="138"/>
      <c r="F67" s="40" t="s">
        <v>37</v>
      </c>
      <c r="G67" s="102" t="e">
        <f>G86</f>
        <v>#DIV/0!</v>
      </c>
      <c r="H67" s="86" t="s">
        <v>113</v>
      </c>
      <c r="I67" s="81" t="s">
        <v>156</v>
      </c>
    </row>
    <row r="68" spans="1:10" ht="42" customHeight="1">
      <c r="A68" s="42"/>
      <c r="B68" s="68"/>
      <c r="C68" s="138" t="s">
        <v>159</v>
      </c>
      <c r="D68" s="138"/>
      <c r="E68" s="138"/>
      <c r="F68" s="40" t="s">
        <v>37</v>
      </c>
      <c r="G68" s="104" t="e">
        <f>G114</f>
        <v>#DIV/0!</v>
      </c>
      <c r="H68" s="105" t="s">
        <v>113</v>
      </c>
      <c r="I68" s="2" t="s">
        <v>158</v>
      </c>
    </row>
    <row r="69" spans="1:10" ht="40.950000000000003" customHeight="1">
      <c r="A69" s="42"/>
      <c r="B69" s="68"/>
      <c r="C69" s="138" t="s">
        <v>161</v>
      </c>
      <c r="D69" s="138"/>
      <c r="E69" s="138"/>
      <c r="F69" s="40" t="s">
        <v>37</v>
      </c>
      <c r="G69" s="74" t="e">
        <f>G119</f>
        <v>#DIV/0!</v>
      </c>
      <c r="H69" s="86" t="s">
        <v>113</v>
      </c>
      <c r="I69" s="94" t="s">
        <v>160</v>
      </c>
    </row>
    <row r="70" spans="1:10" ht="40.950000000000003" customHeight="1">
      <c r="C70" s="8"/>
      <c r="D70" s="8"/>
      <c r="E70" s="8"/>
      <c r="F70" s="2"/>
      <c r="G70" s="83"/>
      <c r="H70" s="84"/>
    </row>
    <row r="71" spans="1:10" ht="38.4" customHeight="1">
      <c r="A71" s="43"/>
      <c r="B71" s="144" t="s">
        <v>383</v>
      </c>
      <c r="C71" s="145"/>
      <c r="D71" s="145"/>
      <c r="E71" s="145"/>
      <c r="F71" s="145"/>
      <c r="G71" s="145"/>
      <c r="H71" s="145"/>
      <c r="I71" s="145"/>
      <c r="J71" s="107" t="s">
        <v>119</v>
      </c>
    </row>
    <row r="72" spans="1:10" ht="36.6" customHeight="1">
      <c r="A72" s="43"/>
      <c r="B72" s="144" t="s">
        <v>384</v>
      </c>
      <c r="C72" s="145"/>
      <c r="D72" s="145"/>
      <c r="E72" s="145"/>
      <c r="F72" s="145"/>
      <c r="G72" s="145"/>
      <c r="H72" s="145"/>
      <c r="I72" s="148"/>
    </row>
    <row r="73" spans="1:10" ht="56.4" customHeight="1">
      <c r="A73" s="42"/>
      <c r="B73" s="68"/>
      <c r="C73" s="138" t="s">
        <v>365</v>
      </c>
      <c r="D73" s="138"/>
      <c r="E73" s="138"/>
      <c r="F73" s="40" t="s">
        <v>37</v>
      </c>
      <c r="G73" s="74" t="e">
        <f>G74*G75*(1+G76)*10^-3</f>
        <v>#DIV/0!</v>
      </c>
      <c r="H73" s="86" t="s">
        <v>113</v>
      </c>
      <c r="I73" s="94" t="s">
        <v>154</v>
      </c>
    </row>
    <row r="74" spans="1:10" ht="42" customHeight="1">
      <c r="A74" s="42"/>
      <c r="B74" s="68"/>
      <c r="C74" s="138" t="s">
        <v>163</v>
      </c>
      <c r="D74" s="138"/>
      <c r="E74" s="138"/>
      <c r="F74" s="40" t="s">
        <v>37</v>
      </c>
      <c r="G74" s="31" t="e">
        <f>'MRS(input) '!E18</f>
        <v>#DIV/0!</v>
      </c>
      <c r="H74" s="35" t="s">
        <v>97</v>
      </c>
      <c r="I74" s="2" t="s">
        <v>162</v>
      </c>
    </row>
    <row r="75" spans="1:10" ht="40.950000000000003" customHeight="1">
      <c r="A75" s="42"/>
      <c r="B75" s="68"/>
      <c r="C75" s="138" t="s">
        <v>83</v>
      </c>
      <c r="D75" s="138"/>
      <c r="E75" s="138"/>
      <c r="F75" s="40" t="s">
        <v>37</v>
      </c>
      <c r="G75" s="124" t="e">
        <f>'MRS(input) '!E19</f>
        <v>#DIV/0!</v>
      </c>
      <c r="H75" s="35" t="s">
        <v>59</v>
      </c>
      <c r="I75" s="75" t="s">
        <v>122</v>
      </c>
    </row>
    <row r="76" spans="1:10" ht="41.4" customHeight="1">
      <c r="A76" s="42"/>
      <c r="B76" s="68"/>
      <c r="C76" s="138" t="s">
        <v>442</v>
      </c>
      <c r="D76" s="138"/>
      <c r="E76" s="138"/>
      <c r="F76" s="40" t="s">
        <v>37</v>
      </c>
      <c r="G76" s="31" t="e">
        <f>'MRS(input) '!E20</f>
        <v>#DIV/0!</v>
      </c>
      <c r="H76" s="132" t="s">
        <v>422</v>
      </c>
      <c r="I76" s="109" t="s">
        <v>124</v>
      </c>
    </row>
    <row r="77" spans="1:10" ht="40.950000000000003" customHeight="1">
      <c r="C77" s="8"/>
      <c r="D77" s="8"/>
      <c r="E77" s="8"/>
      <c r="F77" s="2"/>
      <c r="G77" s="83"/>
      <c r="H77" s="84"/>
    </row>
    <row r="78" spans="1:10" ht="42" customHeight="1">
      <c r="A78" s="42"/>
      <c r="B78" s="68"/>
      <c r="C78" s="138" t="s">
        <v>165</v>
      </c>
      <c r="D78" s="138"/>
      <c r="E78" s="138"/>
      <c r="F78" s="40" t="s">
        <v>363</v>
      </c>
      <c r="G78" s="74" t="e">
        <f>(1/G83)*G79*((G80*3.6)/(G81+(3.6*G82)))</f>
        <v>#DIV/0!</v>
      </c>
      <c r="H78" s="86" t="s">
        <v>126</v>
      </c>
      <c r="I78" s="94" t="s">
        <v>164</v>
      </c>
    </row>
    <row r="79" spans="1:10" ht="42" customHeight="1">
      <c r="A79" s="42"/>
      <c r="B79" s="68"/>
      <c r="C79" s="138" t="s">
        <v>128</v>
      </c>
      <c r="D79" s="138"/>
      <c r="E79" s="138"/>
      <c r="F79" s="40" t="s">
        <v>363</v>
      </c>
      <c r="G79" s="31" t="e">
        <f>'MRS(input) '!E21</f>
        <v>#DIV/0!</v>
      </c>
      <c r="H79" s="110" t="s">
        <v>126</v>
      </c>
      <c r="I79" s="94" t="s">
        <v>127</v>
      </c>
    </row>
    <row r="80" spans="1:10" ht="40.950000000000003" customHeight="1">
      <c r="A80" s="42"/>
      <c r="B80" s="68"/>
      <c r="C80" s="138" t="s">
        <v>166</v>
      </c>
      <c r="D80" s="138"/>
      <c r="E80" s="138"/>
      <c r="F80" s="40" t="s">
        <v>37</v>
      </c>
      <c r="G80" s="31" t="e">
        <f>'MRS(input) '!E18</f>
        <v>#DIV/0!</v>
      </c>
      <c r="H80" s="72" t="s">
        <v>121</v>
      </c>
      <c r="I80" s="94" t="s">
        <v>162</v>
      </c>
    </row>
    <row r="81" spans="1:9" ht="41.4" customHeight="1">
      <c r="A81" s="42"/>
      <c r="B81" s="68"/>
      <c r="C81" s="138" t="s">
        <v>135</v>
      </c>
      <c r="D81" s="138"/>
      <c r="E81" s="138"/>
      <c r="F81" s="40" t="s">
        <v>37</v>
      </c>
      <c r="G81" s="108" t="e">
        <f>'MRS(input) '!E22</f>
        <v>#DIV/0!</v>
      </c>
      <c r="H81" s="72" t="s">
        <v>130</v>
      </c>
      <c r="I81" s="94" t="s">
        <v>134</v>
      </c>
    </row>
    <row r="82" spans="1:9" ht="41.4" customHeight="1">
      <c r="A82" s="42"/>
      <c r="B82" s="68"/>
      <c r="C82" s="138" t="s">
        <v>137</v>
      </c>
      <c r="D82" s="138"/>
      <c r="E82" s="138"/>
      <c r="F82" s="40" t="s">
        <v>37</v>
      </c>
      <c r="G82" s="31" t="e">
        <f>'MRS(input) '!E23</f>
        <v>#DIV/0!</v>
      </c>
      <c r="H82" s="72" t="s">
        <v>97</v>
      </c>
      <c r="I82" s="109" t="s">
        <v>136</v>
      </c>
    </row>
    <row r="83" spans="1:9" ht="41.4" customHeight="1">
      <c r="A83" s="42"/>
      <c r="B83" s="68"/>
      <c r="C83" s="138" t="s">
        <v>138</v>
      </c>
      <c r="D83" s="138"/>
      <c r="E83" s="138"/>
      <c r="F83" s="40" t="s">
        <v>37</v>
      </c>
      <c r="G83" s="31" t="e">
        <f>'MRS(input) '!E24</f>
        <v>#DIV/0!</v>
      </c>
      <c r="H83" s="72"/>
      <c r="I83" s="109" t="s">
        <v>139</v>
      </c>
    </row>
    <row r="84" spans="1:9" ht="40.950000000000003" customHeight="1">
      <c r="C84" s="8"/>
      <c r="D84" s="8"/>
      <c r="E84" s="8"/>
      <c r="F84" s="2"/>
      <c r="G84" s="83"/>
      <c r="H84" s="84"/>
    </row>
    <row r="85" spans="1:9" ht="36.6" customHeight="1">
      <c r="A85" s="43"/>
      <c r="B85" s="144" t="s">
        <v>385</v>
      </c>
      <c r="C85" s="145"/>
      <c r="D85" s="145"/>
      <c r="E85" s="145"/>
      <c r="F85" s="145"/>
      <c r="G85" s="145"/>
      <c r="H85" s="145"/>
      <c r="I85" s="148"/>
    </row>
    <row r="86" spans="1:9" ht="42" customHeight="1">
      <c r="A86" s="42"/>
      <c r="B86" s="68"/>
      <c r="C86" s="138" t="s">
        <v>366</v>
      </c>
      <c r="D86" s="138"/>
      <c r="E86" s="138"/>
      <c r="F86" s="40" t="s">
        <v>361</v>
      </c>
      <c r="G86" s="102" t="e">
        <f>G87+G88</f>
        <v>#DIV/0!</v>
      </c>
      <c r="H86" s="86" t="s">
        <v>113</v>
      </c>
      <c r="I86" s="81" t="s">
        <v>167</v>
      </c>
    </row>
    <row r="87" spans="1:9" ht="42" customHeight="1">
      <c r="A87" s="42"/>
      <c r="B87" s="68"/>
      <c r="C87" s="138" t="s">
        <v>367</v>
      </c>
      <c r="D87" s="138"/>
      <c r="E87" s="138"/>
      <c r="F87" s="40" t="s">
        <v>361</v>
      </c>
      <c r="G87" s="104" t="e">
        <f>G91</f>
        <v>#DIV/0!</v>
      </c>
      <c r="H87" s="105" t="s">
        <v>113</v>
      </c>
      <c r="I87" s="2" t="s">
        <v>168</v>
      </c>
    </row>
    <row r="88" spans="1:9" ht="40.950000000000003" customHeight="1">
      <c r="A88" s="42"/>
      <c r="B88" s="68"/>
      <c r="C88" s="138" t="s">
        <v>368</v>
      </c>
      <c r="D88" s="138"/>
      <c r="E88" s="138"/>
      <c r="F88" s="40" t="s">
        <v>361</v>
      </c>
      <c r="G88" s="74" t="e">
        <f>G99</f>
        <v>#DIV/0!</v>
      </c>
      <c r="H88" s="86" t="s">
        <v>113</v>
      </c>
      <c r="I88" s="94" t="s">
        <v>169</v>
      </c>
    </row>
    <row r="89" spans="1:9" ht="40.950000000000003" customHeight="1">
      <c r="C89" s="8"/>
      <c r="D89" s="8"/>
      <c r="E89" s="8"/>
      <c r="F89" s="2"/>
      <c r="G89" s="83"/>
      <c r="H89" s="84"/>
    </row>
    <row r="90" spans="1:9" ht="36.6" customHeight="1">
      <c r="A90" s="43"/>
      <c r="B90" s="144" t="s">
        <v>386</v>
      </c>
      <c r="C90" s="145"/>
      <c r="D90" s="145"/>
      <c r="E90" s="145"/>
      <c r="F90" s="145"/>
      <c r="G90" s="145"/>
      <c r="H90" s="145"/>
      <c r="I90" s="148"/>
    </row>
    <row r="91" spans="1:9" ht="42" customHeight="1">
      <c r="A91" s="42"/>
      <c r="B91" s="68"/>
      <c r="C91" s="138" t="s">
        <v>369</v>
      </c>
      <c r="D91" s="138"/>
      <c r="E91" s="138"/>
      <c r="F91" s="40" t="s">
        <v>361</v>
      </c>
      <c r="G91" s="102" t="e">
        <f>(G92*G93)*G94*G95*10^-3</f>
        <v>#DIV/0!</v>
      </c>
      <c r="H91" s="110" t="s">
        <v>113</v>
      </c>
      <c r="I91" s="94" t="s">
        <v>168</v>
      </c>
    </row>
    <row r="92" spans="1:9" ht="42" customHeight="1">
      <c r="A92" s="42"/>
      <c r="B92" s="68"/>
      <c r="C92" s="138" t="s">
        <v>171</v>
      </c>
      <c r="D92" s="138"/>
      <c r="E92" s="138"/>
      <c r="F92" s="40" t="s">
        <v>361</v>
      </c>
      <c r="G92" s="104">
        <v>0.25</v>
      </c>
      <c r="H92" s="111" t="s">
        <v>172</v>
      </c>
      <c r="I92" s="94" t="s">
        <v>170</v>
      </c>
    </row>
    <row r="93" spans="1:9" ht="40.950000000000003" customHeight="1">
      <c r="A93" s="42"/>
      <c r="B93" s="68"/>
      <c r="C93" s="138" t="s">
        <v>370</v>
      </c>
      <c r="D93" s="138"/>
      <c r="E93" s="138"/>
      <c r="F93" s="40" t="s">
        <v>361</v>
      </c>
      <c r="G93" s="74" t="e">
        <f>'MRS(input) '!E26</f>
        <v>#DIV/0!</v>
      </c>
      <c r="H93" s="86" t="s">
        <v>174</v>
      </c>
      <c r="I93" s="94" t="s">
        <v>173</v>
      </c>
    </row>
    <row r="94" spans="1:9" ht="42" customHeight="1">
      <c r="A94" s="42"/>
      <c r="B94" s="68"/>
      <c r="C94" s="138" t="s">
        <v>105</v>
      </c>
      <c r="D94" s="138"/>
      <c r="E94" s="138"/>
      <c r="F94" s="40" t="s">
        <v>361</v>
      </c>
      <c r="G94" s="102" t="e">
        <f>'MRS(input) '!E10</f>
        <v>#DIV/0!</v>
      </c>
      <c r="H94" s="110"/>
      <c r="I94" s="94" t="s">
        <v>176</v>
      </c>
    </row>
    <row r="95" spans="1:9" ht="42" customHeight="1">
      <c r="A95" s="42"/>
      <c r="B95" s="68"/>
      <c r="C95" s="138" t="s">
        <v>178</v>
      </c>
      <c r="D95" s="138"/>
      <c r="E95" s="138"/>
      <c r="F95" s="40" t="s">
        <v>361</v>
      </c>
      <c r="G95" s="112">
        <v>1.9E-3</v>
      </c>
      <c r="H95" s="111" t="s">
        <v>107</v>
      </c>
      <c r="I95" s="94" t="s">
        <v>177</v>
      </c>
    </row>
    <row r="96" spans="1:9" ht="40.950000000000003" customHeight="1">
      <c r="A96" s="42"/>
      <c r="B96" s="68"/>
      <c r="C96" s="138" t="s">
        <v>179</v>
      </c>
      <c r="D96" s="138"/>
      <c r="E96" s="138"/>
      <c r="F96" s="40" t="s">
        <v>361</v>
      </c>
      <c r="G96" s="74"/>
      <c r="H96" s="86"/>
      <c r="I96" s="94" t="s">
        <v>86</v>
      </c>
    </row>
    <row r="97" spans="1:9" ht="40.950000000000003" customHeight="1">
      <c r="C97" s="8"/>
      <c r="D97" s="8"/>
      <c r="E97" s="8"/>
      <c r="F97" s="2"/>
      <c r="G97" s="83"/>
      <c r="H97" s="84"/>
    </row>
    <row r="98" spans="1:9" ht="36.6" customHeight="1">
      <c r="A98" s="43"/>
      <c r="B98" s="144" t="s">
        <v>387</v>
      </c>
      <c r="C98" s="145"/>
      <c r="D98" s="145"/>
      <c r="E98" s="145"/>
      <c r="F98" s="145"/>
      <c r="G98" s="145"/>
      <c r="H98" s="145"/>
      <c r="I98" s="148"/>
    </row>
    <row r="99" spans="1:9" ht="49.2" customHeight="1">
      <c r="A99" s="42"/>
      <c r="B99" s="68"/>
      <c r="C99" s="138" t="s">
        <v>180</v>
      </c>
      <c r="D99" s="138"/>
      <c r="E99" s="138"/>
      <c r="F99" s="40" t="s">
        <v>361</v>
      </c>
      <c r="G99" s="102" t="e">
        <f>G100*(G101*G103+G102*G104*G105)*10^-3+(G106*(G107+(I108*I105))+G109*(G110+(G111*G105)))</f>
        <v>#DIV/0!</v>
      </c>
      <c r="H99" s="110" t="s">
        <v>113</v>
      </c>
      <c r="I99" s="94" t="s">
        <v>169</v>
      </c>
    </row>
    <row r="100" spans="1:9" ht="42" customHeight="1">
      <c r="A100" s="42"/>
      <c r="B100" s="68"/>
      <c r="C100" s="138" t="s">
        <v>182</v>
      </c>
      <c r="D100" s="138"/>
      <c r="E100" s="138"/>
      <c r="F100" s="40" t="s">
        <v>361</v>
      </c>
      <c r="G100" s="104" t="e">
        <f>'MRS(input) '!E27</f>
        <v>#DIV/0!</v>
      </c>
      <c r="H100" s="111" t="s">
        <v>103</v>
      </c>
      <c r="I100" s="94" t="s">
        <v>181</v>
      </c>
    </row>
    <row r="101" spans="1:9" ht="40.950000000000003" customHeight="1">
      <c r="A101" s="42"/>
      <c r="B101" s="68"/>
      <c r="C101" s="138" t="s">
        <v>183</v>
      </c>
      <c r="D101" s="138"/>
      <c r="E101" s="138"/>
      <c r="F101" s="40" t="s">
        <v>361</v>
      </c>
      <c r="G101" s="102" t="e">
        <f>'MRS(input) '!E30</f>
        <v>#DIV/0!</v>
      </c>
      <c r="H101" s="110"/>
      <c r="I101" s="94" t="s">
        <v>184</v>
      </c>
    </row>
    <row r="102" spans="1:9" ht="42" customHeight="1">
      <c r="A102" s="42"/>
      <c r="B102" s="68"/>
      <c r="C102" s="138" t="s">
        <v>186</v>
      </c>
      <c r="D102" s="138"/>
      <c r="E102" s="138"/>
      <c r="F102" s="40" t="s">
        <v>361</v>
      </c>
      <c r="G102" s="102" t="e">
        <f>'MRS(input) '!E31</f>
        <v>#DIV/0!</v>
      </c>
      <c r="H102" s="110"/>
      <c r="I102" s="94" t="s">
        <v>185</v>
      </c>
    </row>
    <row r="103" spans="1:9" ht="42" customHeight="1">
      <c r="A103" s="42"/>
      <c r="B103" s="68"/>
      <c r="C103" s="138" t="s">
        <v>178</v>
      </c>
      <c r="D103" s="138"/>
      <c r="E103" s="138"/>
      <c r="F103" s="40" t="s">
        <v>361</v>
      </c>
      <c r="G103" s="112">
        <v>1.9E-3</v>
      </c>
      <c r="H103" s="111" t="s">
        <v>107</v>
      </c>
      <c r="I103" s="94" t="s">
        <v>177</v>
      </c>
    </row>
    <row r="104" spans="1:9" ht="42" customHeight="1">
      <c r="A104" s="42"/>
      <c r="B104" s="68"/>
      <c r="C104" s="138" t="s">
        <v>188</v>
      </c>
      <c r="D104" s="138"/>
      <c r="E104" s="138"/>
      <c r="F104" s="40" t="s">
        <v>361</v>
      </c>
      <c r="G104" s="112">
        <v>7.1700000000000002E-3</v>
      </c>
      <c r="H104" s="111" t="s">
        <v>189</v>
      </c>
      <c r="I104" s="94" t="s">
        <v>187</v>
      </c>
    </row>
    <row r="105" spans="1:9" ht="40.950000000000003" customHeight="1">
      <c r="A105" s="42"/>
      <c r="B105" s="68"/>
      <c r="C105" s="138" t="s">
        <v>191</v>
      </c>
      <c r="D105" s="138"/>
      <c r="E105" s="138"/>
      <c r="F105" s="40" t="s">
        <v>361</v>
      </c>
      <c r="G105" s="74" t="e">
        <f>'MRS(input) '!E36</f>
        <v>#DIV/0!</v>
      </c>
      <c r="H105" s="86" t="s">
        <v>192</v>
      </c>
      <c r="I105" s="94" t="s">
        <v>190</v>
      </c>
    </row>
    <row r="106" spans="1:9" ht="42" customHeight="1">
      <c r="A106" s="42"/>
      <c r="B106" s="68"/>
      <c r="C106" s="138" t="s">
        <v>193</v>
      </c>
      <c r="D106" s="138"/>
      <c r="E106" s="138"/>
      <c r="F106" s="40" t="s">
        <v>361</v>
      </c>
      <c r="G106" s="104" t="e">
        <f>'MRS(input) '!E28</f>
        <v>#DIV/0!</v>
      </c>
      <c r="H106" s="111" t="s">
        <v>103</v>
      </c>
      <c r="I106" s="94" t="s">
        <v>194</v>
      </c>
    </row>
    <row r="107" spans="1:9" ht="40.950000000000003" customHeight="1">
      <c r="A107" s="42"/>
      <c r="B107" s="68"/>
      <c r="C107" s="138" t="s">
        <v>196</v>
      </c>
      <c r="D107" s="138"/>
      <c r="E107" s="138"/>
      <c r="F107" s="40" t="s">
        <v>361</v>
      </c>
      <c r="G107" s="102" t="e">
        <f>'MRS(input) '!E32</f>
        <v>#DIV/0!</v>
      </c>
      <c r="H107" s="110"/>
      <c r="I107" s="94" t="s">
        <v>195</v>
      </c>
    </row>
    <row r="108" spans="1:9" ht="42" customHeight="1">
      <c r="A108" s="42"/>
      <c r="B108" s="68"/>
      <c r="C108" s="138" t="s">
        <v>198</v>
      </c>
      <c r="D108" s="138"/>
      <c r="E108" s="138"/>
      <c r="F108" s="40" t="s">
        <v>361</v>
      </c>
      <c r="G108" s="102" t="e">
        <f>'MRS(input) '!E33</f>
        <v>#DIV/0!</v>
      </c>
      <c r="H108" s="110"/>
      <c r="I108" s="94" t="s">
        <v>197</v>
      </c>
    </row>
    <row r="109" spans="1:9" ht="42" customHeight="1">
      <c r="A109" s="42"/>
      <c r="B109" s="68"/>
      <c r="C109" s="138" t="s">
        <v>200</v>
      </c>
      <c r="D109" s="138"/>
      <c r="E109" s="138"/>
      <c r="F109" s="40" t="s">
        <v>361</v>
      </c>
      <c r="G109" s="104" t="e">
        <f>'MRS(input) '!E29</f>
        <v>#DIV/0!</v>
      </c>
      <c r="H109" s="111" t="s">
        <v>103</v>
      </c>
      <c r="I109" s="94" t="s">
        <v>199</v>
      </c>
    </row>
    <row r="110" spans="1:9" ht="40.950000000000003" customHeight="1">
      <c r="A110" s="42"/>
      <c r="B110" s="68"/>
      <c r="C110" s="138" t="s">
        <v>203</v>
      </c>
      <c r="D110" s="138"/>
      <c r="E110" s="138"/>
      <c r="F110" s="40" t="s">
        <v>361</v>
      </c>
      <c r="G110" s="102" t="e">
        <f>'MRS(input) '!E34</f>
        <v>#DIV/0!</v>
      </c>
      <c r="H110" s="110"/>
      <c r="I110" s="94" t="s">
        <v>201</v>
      </c>
    </row>
    <row r="111" spans="1:9" ht="42" customHeight="1">
      <c r="A111" s="42"/>
      <c r="B111" s="68"/>
      <c r="C111" s="138" t="s">
        <v>204</v>
      </c>
      <c r="D111" s="138"/>
      <c r="E111" s="138"/>
      <c r="F111" s="40" t="s">
        <v>361</v>
      </c>
      <c r="G111" s="102" t="e">
        <f>'MRS(input) '!E35</f>
        <v>#DIV/0!</v>
      </c>
      <c r="H111" s="110"/>
      <c r="I111" s="94" t="s">
        <v>202</v>
      </c>
    </row>
    <row r="112" spans="1:9" ht="79.2" customHeight="1">
      <c r="C112" s="8"/>
      <c r="D112" s="8"/>
      <c r="E112" s="8"/>
      <c r="F112" s="2"/>
      <c r="G112" s="83"/>
      <c r="H112" s="84"/>
    </row>
    <row r="113" spans="1:10" ht="36.6" customHeight="1">
      <c r="A113" s="43"/>
      <c r="B113" s="144" t="s">
        <v>388</v>
      </c>
      <c r="C113" s="145"/>
      <c r="D113" s="145"/>
      <c r="E113" s="145"/>
      <c r="F113" s="145"/>
      <c r="G113" s="145"/>
      <c r="H113" s="145"/>
      <c r="I113" s="148"/>
    </row>
    <row r="114" spans="1:10" ht="49.2" customHeight="1">
      <c r="A114" s="42"/>
      <c r="B114" s="68"/>
      <c r="C114" s="138" t="s">
        <v>205</v>
      </c>
      <c r="D114" s="138"/>
      <c r="E114" s="138"/>
      <c r="F114" s="40" t="s">
        <v>361</v>
      </c>
      <c r="G114" s="102" t="e">
        <f>G115*G116*10^-3</f>
        <v>#DIV/0!</v>
      </c>
      <c r="H114" s="110" t="s">
        <v>113</v>
      </c>
      <c r="I114" s="94" t="s">
        <v>158</v>
      </c>
    </row>
    <row r="115" spans="1:10" ht="42" customHeight="1">
      <c r="A115" s="42"/>
      <c r="B115" s="68"/>
      <c r="C115" s="138" t="s">
        <v>206</v>
      </c>
      <c r="D115" s="138"/>
      <c r="E115" s="138"/>
      <c r="F115" s="40" t="s">
        <v>361</v>
      </c>
      <c r="G115" s="104" t="e">
        <f>'MRS(input) '!E37</f>
        <v>#DIV/0!</v>
      </c>
      <c r="H115" s="111" t="s">
        <v>103</v>
      </c>
      <c r="I115" s="94" t="s">
        <v>207</v>
      </c>
    </row>
    <row r="116" spans="1:10" ht="42" customHeight="1">
      <c r="A116" s="42"/>
      <c r="B116" s="68"/>
      <c r="C116" s="138" t="s">
        <v>178</v>
      </c>
      <c r="D116" s="138"/>
      <c r="E116" s="138"/>
      <c r="F116" s="40" t="s">
        <v>361</v>
      </c>
      <c r="G116" s="112">
        <v>1.9E-3</v>
      </c>
      <c r="H116" s="111" t="s">
        <v>107</v>
      </c>
      <c r="I116" s="94" t="s">
        <v>177</v>
      </c>
    </row>
    <row r="117" spans="1:10" ht="40.950000000000003" customHeight="1">
      <c r="C117" s="8"/>
      <c r="D117" s="8"/>
      <c r="E117" s="8"/>
      <c r="F117" s="2"/>
      <c r="G117" s="83"/>
      <c r="H117" s="84"/>
    </row>
    <row r="118" spans="1:10" ht="36.6" customHeight="1">
      <c r="A118" s="43"/>
      <c r="B118" s="144" t="s">
        <v>389</v>
      </c>
      <c r="C118" s="145"/>
      <c r="D118" s="145"/>
      <c r="E118" s="145"/>
      <c r="F118" s="145"/>
      <c r="G118" s="145"/>
      <c r="H118" s="145"/>
      <c r="I118" s="148"/>
    </row>
    <row r="119" spans="1:10" ht="49.2" customHeight="1">
      <c r="A119" s="42"/>
      <c r="B119" s="68"/>
      <c r="C119" s="138" t="s">
        <v>371</v>
      </c>
      <c r="D119" s="138"/>
      <c r="E119" s="138"/>
      <c r="F119" s="40" t="s">
        <v>361</v>
      </c>
      <c r="G119" s="102" t="e">
        <f>G120+G121</f>
        <v>#DIV/0!</v>
      </c>
      <c r="H119" s="110" t="s">
        <v>113</v>
      </c>
      <c r="I119" s="94" t="s">
        <v>160</v>
      </c>
    </row>
    <row r="120" spans="1:10" ht="47.4" customHeight="1">
      <c r="A120" s="42"/>
      <c r="B120" s="68"/>
      <c r="C120" s="138" t="s">
        <v>209</v>
      </c>
      <c r="D120" s="138"/>
      <c r="E120" s="138"/>
      <c r="F120" s="40" t="s">
        <v>361</v>
      </c>
      <c r="G120" s="104" t="e">
        <f>'MRS(input) '!E38</f>
        <v>#DIV/0!</v>
      </c>
      <c r="H120" s="111" t="s">
        <v>210</v>
      </c>
      <c r="I120" s="94" t="s">
        <v>208</v>
      </c>
    </row>
    <row r="121" spans="1:10" ht="42" customHeight="1">
      <c r="A121" s="42"/>
      <c r="B121" s="68"/>
      <c r="C121" s="138" t="s">
        <v>372</v>
      </c>
      <c r="D121" s="138"/>
      <c r="E121" s="138"/>
      <c r="F121" s="40" t="s">
        <v>361</v>
      </c>
      <c r="G121" s="112" t="e">
        <f>'MRS(input) '!E39</f>
        <v>#DIV/0!</v>
      </c>
      <c r="H121" s="111" t="s">
        <v>210</v>
      </c>
      <c r="I121" s="113" t="s">
        <v>301</v>
      </c>
    </row>
    <row r="122" spans="1:10" ht="40.950000000000003" customHeight="1">
      <c r="C122" s="8"/>
      <c r="D122" s="8"/>
      <c r="E122" s="8"/>
      <c r="F122" s="2"/>
      <c r="G122" s="83"/>
      <c r="H122" s="84"/>
    </row>
    <row r="123" spans="1:10" ht="18.75" customHeight="1">
      <c r="A123" s="41" t="s">
        <v>390</v>
      </c>
      <c r="B123" s="37"/>
      <c r="C123" s="43"/>
      <c r="D123" s="43"/>
      <c r="E123" s="36"/>
      <c r="F123" s="46"/>
      <c r="G123" s="41"/>
      <c r="H123" s="41"/>
      <c r="I123" s="46"/>
    </row>
    <row r="124" spans="1:10" ht="36.6" customHeight="1">
      <c r="A124" s="43"/>
      <c r="B124" s="140" t="s">
        <v>84</v>
      </c>
      <c r="C124" s="140"/>
      <c r="D124" s="140"/>
      <c r="E124" s="143"/>
      <c r="F124" s="40" t="s">
        <v>37</v>
      </c>
      <c r="G124" s="82">
        <v>0</v>
      </c>
      <c r="H124" s="80" t="s">
        <v>75</v>
      </c>
      <c r="I124" s="85" t="s">
        <v>85</v>
      </c>
      <c r="J124" s="106"/>
    </row>
    <row r="125" spans="1:10" s="2" customFormat="1">
      <c r="C125" s="128" t="s">
        <v>434</v>
      </c>
      <c r="E125" s="1"/>
      <c r="F125" s="1"/>
      <c r="G125" s="1"/>
      <c r="H125" s="1"/>
    </row>
    <row r="128" spans="1:10">
      <c r="I128" s="9">
        <f>'MRS(input) '!K48</f>
        <v>0</v>
      </c>
    </row>
    <row r="129" spans="1:9">
      <c r="I129" s="9">
        <f>'MRS(input) '!K49</f>
        <v>0</v>
      </c>
    </row>
    <row r="130" spans="1:9" ht="15.6">
      <c r="A130" s="139" t="s">
        <v>49</v>
      </c>
      <c r="B130" s="139"/>
      <c r="C130" s="139"/>
      <c r="D130" s="139"/>
      <c r="E130" s="139"/>
      <c r="F130" s="139"/>
      <c r="G130" s="139"/>
      <c r="H130" s="139"/>
      <c r="I130" s="139"/>
    </row>
    <row r="132" spans="1:9" ht="14.4" thickBot="1">
      <c r="A132" s="41" t="s">
        <v>2</v>
      </c>
      <c r="B132" s="37"/>
      <c r="C132" s="37"/>
      <c r="D132" s="37"/>
      <c r="E132" s="36"/>
      <c r="F132" s="38" t="s">
        <v>6</v>
      </c>
      <c r="G132" s="46" t="s">
        <v>0</v>
      </c>
      <c r="H132" s="38" t="s">
        <v>1</v>
      </c>
      <c r="I132" s="39" t="s">
        <v>7</v>
      </c>
    </row>
    <row r="133" spans="1:9" ht="16.8" thickBot="1">
      <c r="A133" s="43"/>
      <c r="B133" s="140" t="s">
        <v>38</v>
      </c>
      <c r="C133" s="140"/>
      <c r="D133" s="140"/>
      <c r="E133" s="140"/>
      <c r="F133" s="28" t="s">
        <v>50</v>
      </c>
      <c r="G133" s="53">
        <f>G137-G141</f>
        <v>0</v>
      </c>
      <c r="H133" s="29" t="s">
        <v>58</v>
      </c>
      <c r="I133" s="40" t="s">
        <v>39</v>
      </c>
    </row>
    <row r="134" spans="1:9">
      <c r="A134" s="41" t="s">
        <v>3</v>
      </c>
      <c r="B134" s="37"/>
      <c r="C134" s="37"/>
      <c r="D134" s="37"/>
      <c r="E134" s="36"/>
      <c r="F134" s="36"/>
      <c r="G134" s="30"/>
      <c r="H134" s="36"/>
      <c r="I134" s="38"/>
    </row>
    <row r="135" spans="1:9" ht="16.2">
      <c r="A135" s="43"/>
      <c r="B135" s="140" t="s">
        <v>53</v>
      </c>
      <c r="C135" s="140"/>
      <c r="D135" s="140"/>
      <c r="E135" s="140"/>
      <c r="F135" s="40" t="s">
        <v>37</v>
      </c>
      <c r="G135" s="51">
        <f>F144</f>
        <v>0.30499999999999999</v>
      </c>
      <c r="H135" s="34" t="s">
        <v>59</v>
      </c>
      <c r="I135" s="40" t="s">
        <v>40</v>
      </c>
    </row>
    <row r="136" spans="1:9" ht="14.4" thickBot="1">
      <c r="A136" s="41" t="s">
        <v>4</v>
      </c>
      <c r="B136" s="36"/>
      <c r="C136" s="37"/>
      <c r="D136" s="38"/>
      <c r="E136" s="38"/>
      <c r="F136" s="38"/>
      <c r="G136" s="41"/>
      <c r="H136" s="36"/>
      <c r="I136" s="38"/>
    </row>
    <row r="137" spans="1:9" ht="16.8" thickBot="1">
      <c r="A137" s="42"/>
      <c r="B137" s="141" t="s">
        <v>41</v>
      </c>
      <c r="C137" s="140"/>
      <c r="D137" s="140"/>
      <c r="E137" s="140"/>
      <c r="F137" s="28" t="s">
        <v>50</v>
      </c>
      <c r="G137" s="53">
        <f>G138*G139</f>
        <v>0</v>
      </c>
      <c r="H137" s="29" t="s">
        <v>58</v>
      </c>
      <c r="I137" s="40" t="s">
        <v>42</v>
      </c>
    </row>
    <row r="138" spans="1:9" ht="26.4" customHeight="1">
      <c r="A138" s="42"/>
      <c r="B138" s="44"/>
      <c r="C138" s="138" t="s">
        <v>43</v>
      </c>
      <c r="D138" s="138"/>
      <c r="E138" s="138"/>
      <c r="F138" s="40" t="s">
        <v>37</v>
      </c>
      <c r="G138" s="52">
        <f>'MRS(input) '!E55</f>
        <v>0</v>
      </c>
      <c r="H138" s="33" t="s">
        <v>36</v>
      </c>
      <c r="I138" s="40" t="s">
        <v>44</v>
      </c>
    </row>
    <row r="139" spans="1:9" ht="16.2">
      <c r="A139" s="43"/>
      <c r="B139" s="45"/>
      <c r="C139" s="138" t="s">
        <v>53</v>
      </c>
      <c r="D139" s="138"/>
      <c r="E139" s="138"/>
      <c r="F139" s="40" t="s">
        <v>37</v>
      </c>
      <c r="G139" s="31">
        <f>F144</f>
        <v>0.30499999999999999</v>
      </c>
      <c r="H139" s="35" t="s">
        <v>59</v>
      </c>
      <c r="I139" s="13" t="s">
        <v>40</v>
      </c>
    </row>
    <row r="140" spans="1:9" ht="14.4" thickBot="1">
      <c r="A140" s="41" t="s">
        <v>5</v>
      </c>
      <c r="B140" s="37"/>
      <c r="C140" s="37"/>
      <c r="D140" s="37"/>
      <c r="E140" s="36"/>
      <c r="F140" s="38"/>
      <c r="G140" s="41"/>
      <c r="H140" s="36"/>
      <c r="I140" s="38"/>
    </row>
    <row r="141" spans="1:9" ht="16.8" thickBot="1">
      <c r="A141" s="43"/>
      <c r="B141" s="140" t="s">
        <v>45</v>
      </c>
      <c r="C141" s="140"/>
      <c r="D141" s="140"/>
      <c r="E141" s="140"/>
      <c r="F141" s="28" t="s">
        <v>50</v>
      </c>
      <c r="G141" s="53">
        <v>0</v>
      </c>
      <c r="H141" s="29" t="s">
        <v>58</v>
      </c>
      <c r="I141" s="40" t="s">
        <v>46</v>
      </c>
    </row>
    <row r="142" spans="1:9">
      <c r="F142" s="5"/>
      <c r="G142" s="4"/>
      <c r="H142" s="4"/>
    </row>
    <row r="143" spans="1:9">
      <c r="E143" s="1" t="s">
        <v>8</v>
      </c>
    </row>
    <row r="144" spans="1:9" ht="30">
      <c r="E144" s="27" t="s">
        <v>53</v>
      </c>
      <c r="F144" s="54">
        <v>0.30499999999999999</v>
      </c>
      <c r="G144" s="14" t="s">
        <v>59</v>
      </c>
      <c r="H144" s="2"/>
    </row>
    <row r="145" spans="1:4">
      <c r="A145" s="2"/>
      <c r="B145" s="2"/>
      <c r="C145" s="2"/>
      <c r="D145" s="2"/>
    </row>
  </sheetData>
  <mergeCells count="106">
    <mergeCell ref="B16:E16"/>
    <mergeCell ref="C17:E17"/>
    <mergeCell ref="C18:E18"/>
    <mergeCell ref="C19:E19"/>
    <mergeCell ref="C20:E20"/>
    <mergeCell ref="B22:F22"/>
    <mergeCell ref="A3:I3"/>
    <mergeCell ref="B6:E6"/>
    <mergeCell ref="B8:E8"/>
    <mergeCell ref="C9:E9"/>
    <mergeCell ref="C10:E10"/>
    <mergeCell ref="C11:E11"/>
    <mergeCell ref="C30:E30"/>
    <mergeCell ref="C31:E31"/>
    <mergeCell ref="C32:E32"/>
    <mergeCell ref="C33:E33"/>
    <mergeCell ref="B35:I35"/>
    <mergeCell ref="C36:E36"/>
    <mergeCell ref="C23:E23"/>
    <mergeCell ref="C24:E24"/>
    <mergeCell ref="C25:E25"/>
    <mergeCell ref="C26:E26"/>
    <mergeCell ref="B28:I28"/>
    <mergeCell ref="B29:I29"/>
    <mergeCell ref="B44:I44"/>
    <mergeCell ref="C45:E45"/>
    <mergeCell ref="C46:E46"/>
    <mergeCell ref="C47:E47"/>
    <mergeCell ref="B49:I49"/>
    <mergeCell ref="B50:I50"/>
    <mergeCell ref="C37:E37"/>
    <mergeCell ref="C38:E38"/>
    <mergeCell ref="C39:E39"/>
    <mergeCell ref="C40:E40"/>
    <mergeCell ref="C41:E41"/>
    <mergeCell ref="C42:E42"/>
    <mergeCell ref="C58:E58"/>
    <mergeCell ref="C59:E59"/>
    <mergeCell ref="C60:E60"/>
    <mergeCell ref="C61:E61"/>
    <mergeCell ref="B63:I63"/>
    <mergeCell ref="C64:E64"/>
    <mergeCell ref="C51:E51"/>
    <mergeCell ref="C52:E52"/>
    <mergeCell ref="C53:E53"/>
    <mergeCell ref="C54:E54"/>
    <mergeCell ref="C56:E56"/>
    <mergeCell ref="C57:E57"/>
    <mergeCell ref="B72:I72"/>
    <mergeCell ref="C73:E73"/>
    <mergeCell ref="C74:E74"/>
    <mergeCell ref="C75:E75"/>
    <mergeCell ref="C76:E76"/>
    <mergeCell ref="C78:E78"/>
    <mergeCell ref="C65:E65"/>
    <mergeCell ref="C66:E66"/>
    <mergeCell ref="C67:E67"/>
    <mergeCell ref="C68:E68"/>
    <mergeCell ref="C69:E69"/>
    <mergeCell ref="B71:I71"/>
    <mergeCell ref="C86:E86"/>
    <mergeCell ref="C87:E87"/>
    <mergeCell ref="C88:E88"/>
    <mergeCell ref="B90:I90"/>
    <mergeCell ref="C91:E91"/>
    <mergeCell ref="C92:E92"/>
    <mergeCell ref="C79:E79"/>
    <mergeCell ref="C80:E80"/>
    <mergeCell ref="C81:E81"/>
    <mergeCell ref="C82:E82"/>
    <mergeCell ref="C83:E83"/>
    <mergeCell ref="B85:I85"/>
    <mergeCell ref="C100:E100"/>
    <mergeCell ref="C101:E101"/>
    <mergeCell ref="C102:E102"/>
    <mergeCell ref="C103:E103"/>
    <mergeCell ref="C104:E104"/>
    <mergeCell ref="C105:E105"/>
    <mergeCell ref="C93:E93"/>
    <mergeCell ref="C94:E94"/>
    <mergeCell ref="C95:E95"/>
    <mergeCell ref="C96:E96"/>
    <mergeCell ref="B98:I98"/>
    <mergeCell ref="C99:E99"/>
    <mergeCell ref="B113:I113"/>
    <mergeCell ref="C114:E114"/>
    <mergeCell ref="C115:E115"/>
    <mergeCell ref="C116:E116"/>
    <mergeCell ref="B118:I118"/>
    <mergeCell ref="C119:E119"/>
    <mergeCell ref="C106:E106"/>
    <mergeCell ref="C107:E107"/>
    <mergeCell ref="C108:E108"/>
    <mergeCell ref="C109:E109"/>
    <mergeCell ref="C110:E110"/>
    <mergeCell ref="C111:E111"/>
    <mergeCell ref="B137:E137"/>
    <mergeCell ref="C138:E138"/>
    <mergeCell ref="C139:E139"/>
    <mergeCell ref="B141:E141"/>
    <mergeCell ref="C120:E120"/>
    <mergeCell ref="C121:E121"/>
    <mergeCell ref="B124:E124"/>
    <mergeCell ref="A130:I130"/>
    <mergeCell ref="B133:E133"/>
    <mergeCell ref="B135:E135"/>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009B-0799-4272-B494-FB0494A0511B}">
  <sheetPr>
    <tabColor theme="3" tint="0.39997558519241921"/>
  </sheetPr>
  <dimension ref="A1:J55"/>
  <sheetViews>
    <sheetView showGridLines="0" view="pageBreakPreview" zoomScale="120" zoomScaleNormal="100" zoomScaleSheetLayoutView="120" workbookViewId="0">
      <selection activeCell="I2" sqref="I2"/>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22.8984375" style="1" customWidth="1"/>
    <col min="11" max="16384" width="9" style="1"/>
  </cols>
  <sheetData>
    <row r="1" spans="1:10" ht="18" customHeight="1">
      <c r="I1" s="9" t="str">
        <f>'MPS(calc_process)'!I1</f>
        <v>Monitoring Spreadsheet: JCM_TH_TVER-14-01_ver01.0</v>
      </c>
    </row>
    <row r="2" spans="1:10" ht="18" customHeight="1">
      <c r="I2" s="9" t="str">
        <f>'MPS(calc_process)'!I2</f>
        <v>Reference Number:</v>
      </c>
    </row>
    <row r="3" spans="1:10" ht="27.75" customHeight="1">
      <c r="A3" s="139" t="s">
        <v>392</v>
      </c>
      <c r="B3" s="139"/>
      <c r="C3" s="139"/>
      <c r="D3" s="139"/>
      <c r="E3" s="139"/>
      <c r="F3" s="139"/>
      <c r="G3" s="139"/>
      <c r="H3" s="139"/>
      <c r="I3" s="139"/>
    </row>
    <row r="4" spans="1:10" ht="11.25" customHeight="1"/>
    <row r="5" spans="1:10" ht="18.75" customHeight="1">
      <c r="A5" s="41" t="s">
        <v>393</v>
      </c>
      <c r="B5" s="36"/>
      <c r="C5" s="37"/>
      <c r="D5" s="38"/>
      <c r="E5" s="38"/>
      <c r="F5" s="38"/>
      <c r="G5" s="41"/>
      <c r="H5" s="36"/>
      <c r="I5" s="46"/>
    </row>
    <row r="6" spans="1:10" ht="18.75" customHeight="1">
      <c r="A6" s="42"/>
      <c r="B6" s="141" t="s">
        <v>439</v>
      </c>
      <c r="C6" s="140"/>
      <c r="D6" s="140"/>
      <c r="E6" s="140"/>
      <c r="F6" s="40" t="s">
        <v>394</v>
      </c>
      <c r="G6" s="124" t="e">
        <f>G7</f>
        <v>#DIV/0!</v>
      </c>
      <c r="H6" s="125" t="s">
        <v>210</v>
      </c>
      <c r="I6" s="109" t="s">
        <v>395</v>
      </c>
    </row>
    <row r="7" spans="1:10" ht="39.6" customHeight="1">
      <c r="A7" s="42"/>
      <c r="B7" s="44"/>
      <c r="C7" s="138" t="s">
        <v>424</v>
      </c>
      <c r="D7" s="138"/>
      <c r="E7" s="138"/>
      <c r="F7" s="40" t="s">
        <v>394</v>
      </c>
      <c r="G7" s="124" t="e">
        <f>G8*G9</f>
        <v>#DIV/0!</v>
      </c>
      <c r="H7" s="125" t="s">
        <v>210</v>
      </c>
      <c r="I7" s="109" t="s">
        <v>395</v>
      </c>
    </row>
    <row r="8" spans="1:10" ht="36" customHeight="1">
      <c r="A8" s="42"/>
      <c r="B8" s="44"/>
      <c r="C8" s="138" t="s">
        <v>396</v>
      </c>
      <c r="D8" s="138"/>
      <c r="E8" s="138"/>
      <c r="F8" s="40" t="s">
        <v>394</v>
      </c>
      <c r="G8" s="124" t="e">
        <f>'MPS(calc_process)'!G36</f>
        <v>#DIV/0!</v>
      </c>
      <c r="H8" s="125" t="s">
        <v>397</v>
      </c>
      <c r="I8" s="126" t="s">
        <v>398</v>
      </c>
      <c r="J8" s="133"/>
    </row>
    <row r="9" spans="1:10" ht="36" customHeight="1">
      <c r="A9" s="42"/>
      <c r="B9" s="44"/>
      <c r="C9" s="138" t="s">
        <v>399</v>
      </c>
      <c r="D9" s="138"/>
      <c r="E9" s="138"/>
      <c r="F9" s="40" t="s">
        <v>394</v>
      </c>
      <c r="G9" s="124">
        <v>0</v>
      </c>
      <c r="H9" s="125" t="s">
        <v>408</v>
      </c>
      <c r="I9" s="109" t="s">
        <v>400</v>
      </c>
    </row>
    <row r="10" spans="1:10" ht="36" customHeight="1">
      <c r="A10" s="43"/>
      <c r="B10" s="45"/>
      <c r="C10" s="142" t="s">
        <v>401</v>
      </c>
      <c r="D10" s="142"/>
      <c r="E10" s="142"/>
      <c r="F10" s="40" t="s">
        <v>394</v>
      </c>
      <c r="G10" s="78">
        <v>0</v>
      </c>
      <c r="H10" s="72"/>
      <c r="I10" s="127" t="s">
        <v>402</v>
      </c>
    </row>
    <row r="11" spans="1:10" ht="64.2" customHeight="1">
      <c r="C11" s="8"/>
      <c r="D11" s="8"/>
      <c r="E11" s="8"/>
      <c r="F11" s="2"/>
      <c r="G11" s="83"/>
      <c r="H11" s="84"/>
    </row>
    <row r="12" spans="1:10" ht="18.75" customHeight="1">
      <c r="A12" s="42"/>
      <c r="B12" s="141" t="s">
        <v>440</v>
      </c>
      <c r="C12" s="140"/>
      <c r="D12" s="140"/>
      <c r="E12" s="140"/>
      <c r="F12" s="40" t="s">
        <v>394</v>
      </c>
      <c r="G12" s="124" t="e">
        <f>G13</f>
        <v>#DIV/0!</v>
      </c>
      <c r="H12" s="125" t="s">
        <v>210</v>
      </c>
      <c r="I12" s="109" t="s">
        <v>395</v>
      </c>
    </row>
    <row r="13" spans="1:10" ht="39.6" customHeight="1">
      <c r="A13" s="42"/>
      <c r="B13" s="44"/>
      <c r="C13" s="138" t="s">
        <v>424</v>
      </c>
      <c r="D13" s="138"/>
      <c r="E13" s="138"/>
      <c r="F13" s="40" t="s">
        <v>394</v>
      </c>
      <c r="G13" s="124" t="e">
        <f>G14*G15</f>
        <v>#DIV/0!</v>
      </c>
      <c r="H13" s="125" t="s">
        <v>210</v>
      </c>
      <c r="I13" s="109" t="s">
        <v>395</v>
      </c>
    </row>
    <row r="14" spans="1:10" ht="36" customHeight="1">
      <c r="A14" s="42"/>
      <c r="B14" s="44"/>
      <c r="C14" s="138" t="s">
        <v>396</v>
      </c>
      <c r="D14" s="138"/>
      <c r="E14" s="138"/>
      <c r="F14" s="40" t="s">
        <v>394</v>
      </c>
      <c r="G14" s="124" t="e">
        <f>'MPS(calc_process)'!G42</f>
        <v>#DIV/0!</v>
      </c>
      <c r="H14" s="125" t="s">
        <v>397</v>
      </c>
      <c r="I14" s="126" t="s">
        <v>398</v>
      </c>
      <c r="J14" s="94" t="s">
        <v>438</v>
      </c>
    </row>
    <row r="15" spans="1:10" ht="36" customHeight="1">
      <c r="A15" s="42"/>
      <c r="B15" s="44"/>
      <c r="C15" s="138" t="s">
        <v>399</v>
      </c>
      <c r="D15" s="138"/>
      <c r="E15" s="138"/>
      <c r="F15" s="40" t="s">
        <v>394</v>
      </c>
      <c r="G15" s="124">
        <v>0</v>
      </c>
      <c r="H15" s="125" t="s">
        <v>408</v>
      </c>
      <c r="I15" s="109" t="s">
        <v>400</v>
      </c>
    </row>
    <row r="16" spans="1:10" ht="36" customHeight="1">
      <c r="A16" s="43"/>
      <c r="B16" s="45"/>
      <c r="C16" s="142" t="s">
        <v>401</v>
      </c>
      <c r="D16" s="142"/>
      <c r="E16" s="142"/>
      <c r="F16" s="40" t="s">
        <v>394</v>
      </c>
      <c r="G16" s="78">
        <v>0</v>
      </c>
      <c r="H16" s="72"/>
      <c r="I16" s="127" t="s">
        <v>402</v>
      </c>
    </row>
    <row r="17" spans="1:10" ht="64.2" customHeight="1">
      <c r="C17" s="8"/>
      <c r="D17" s="8"/>
      <c r="E17" s="8"/>
      <c r="F17" s="2"/>
      <c r="G17" s="83"/>
      <c r="H17" s="84"/>
    </row>
    <row r="18" spans="1:10" ht="18.75" customHeight="1">
      <c r="A18" s="42"/>
      <c r="B18" s="141" t="s">
        <v>441</v>
      </c>
      <c r="C18" s="140"/>
      <c r="D18" s="140"/>
      <c r="E18" s="140"/>
      <c r="F18" s="40" t="s">
        <v>394</v>
      </c>
      <c r="G18" s="124">
        <f>G19</f>
        <v>0</v>
      </c>
      <c r="H18" s="125" t="s">
        <v>210</v>
      </c>
      <c r="I18" s="109" t="s">
        <v>395</v>
      </c>
    </row>
    <row r="19" spans="1:10" ht="39.6" customHeight="1">
      <c r="A19" s="42"/>
      <c r="B19" s="44"/>
      <c r="C19" s="138" t="s">
        <v>424</v>
      </c>
      <c r="D19" s="138"/>
      <c r="E19" s="138"/>
      <c r="F19" s="40" t="s">
        <v>394</v>
      </c>
      <c r="G19" s="124">
        <f>G20*G21</f>
        <v>0</v>
      </c>
      <c r="H19" s="125" t="s">
        <v>210</v>
      </c>
      <c r="I19" s="109" t="s">
        <v>395</v>
      </c>
    </row>
    <row r="20" spans="1:10" ht="36" customHeight="1">
      <c r="A20" s="42"/>
      <c r="B20" s="44"/>
      <c r="C20" s="138" t="s">
        <v>396</v>
      </c>
      <c r="D20" s="138"/>
      <c r="E20" s="138"/>
      <c r="F20" s="40" t="s">
        <v>394</v>
      </c>
      <c r="G20" s="124">
        <f>'MPS(calc_process)'!G48</f>
        <v>0</v>
      </c>
      <c r="H20" s="125" t="s">
        <v>397</v>
      </c>
      <c r="I20" s="126" t="s">
        <v>398</v>
      </c>
      <c r="J20" s="133"/>
    </row>
    <row r="21" spans="1:10" ht="36" customHeight="1">
      <c r="A21" s="42"/>
      <c r="B21" s="44"/>
      <c r="C21" s="138" t="s">
        <v>399</v>
      </c>
      <c r="D21" s="138"/>
      <c r="E21" s="138"/>
      <c r="F21" s="40" t="s">
        <v>394</v>
      </c>
      <c r="G21" s="124">
        <v>0</v>
      </c>
      <c r="H21" s="125" t="s">
        <v>408</v>
      </c>
      <c r="I21" s="109" t="s">
        <v>400</v>
      </c>
    </row>
    <row r="22" spans="1:10" ht="36" customHeight="1">
      <c r="A22" s="43"/>
      <c r="B22" s="45"/>
      <c r="C22" s="142" t="s">
        <v>401</v>
      </c>
      <c r="D22" s="142"/>
      <c r="E22" s="142"/>
      <c r="F22" s="40" t="s">
        <v>394</v>
      </c>
      <c r="G22" s="78">
        <v>0</v>
      </c>
      <c r="H22" s="72"/>
      <c r="I22" s="127" t="s">
        <v>402</v>
      </c>
    </row>
    <row r="23" spans="1:10" ht="64.2" customHeight="1">
      <c r="C23" s="8"/>
      <c r="D23" s="8"/>
      <c r="E23" s="8"/>
      <c r="F23" s="2"/>
      <c r="G23" s="83"/>
      <c r="H23" s="84"/>
    </row>
    <row r="24" spans="1:10" ht="18.75" customHeight="1">
      <c r="A24" s="42"/>
      <c r="B24" s="141" t="s">
        <v>443</v>
      </c>
      <c r="C24" s="140"/>
      <c r="D24" s="140"/>
      <c r="E24" s="140"/>
      <c r="F24" s="40" t="s">
        <v>394</v>
      </c>
      <c r="G24" s="124" t="e">
        <f>G25</f>
        <v>#DIV/0!</v>
      </c>
      <c r="H24" s="125" t="s">
        <v>210</v>
      </c>
      <c r="I24" s="109" t="s">
        <v>395</v>
      </c>
    </row>
    <row r="25" spans="1:10" ht="39.6" customHeight="1">
      <c r="A25" s="42"/>
      <c r="B25" s="44"/>
      <c r="C25" s="138" t="s">
        <v>424</v>
      </c>
      <c r="D25" s="138"/>
      <c r="E25" s="138"/>
      <c r="F25" s="40" t="s">
        <v>394</v>
      </c>
      <c r="G25" s="124" t="e">
        <f>G26*G27</f>
        <v>#DIV/0!</v>
      </c>
      <c r="H25" s="125" t="s">
        <v>210</v>
      </c>
      <c r="I25" s="109" t="s">
        <v>395</v>
      </c>
    </row>
    <row r="26" spans="1:10" ht="36" customHeight="1">
      <c r="A26" s="42"/>
      <c r="B26" s="44"/>
      <c r="C26" s="138" t="s">
        <v>396</v>
      </c>
      <c r="D26" s="138"/>
      <c r="E26" s="138"/>
      <c r="F26" s="40" t="s">
        <v>394</v>
      </c>
      <c r="G26" s="124" t="e">
        <f>'MPS(calc_process)'!G54</f>
        <v>#DIV/0!</v>
      </c>
      <c r="H26" s="125" t="s">
        <v>397</v>
      </c>
      <c r="I26" s="126" t="s">
        <v>398</v>
      </c>
      <c r="J26" s="133"/>
    </row>
    <row r="27" spans="1:10" ht="36" customHeight="1">
      <c r="A27" s="42"/>
      <c r="B27" s="44"/>
      <c r="C27" s="138" t="s">
        <v>399</v>
      </c>
      <c r="D27" s="138"/>
      <c r="E27" s="138"/>
      <c r="F27" s="40" t="s">
        <v>394</v>
      </c>
      <c r="G27" s="124">
        <v>0</v>
      </c>
      <c r="H27" s="125" t="s">
        <v>408</v>
      </c>
      <c r="I27" s="109" t="s">
        <v>400</v>
      </c>
    </row>
    <row r="28" spans="1:10" ht="36" customHeight="1">
      <c r="A28" s="43"/>
      <c r="B28" s="45"/>
      <c r="C28" s="142" t="s">
        <v>401</v>
      </c>
      <c r="D28" s="142"/>
      <c r="E28" s="142"/>
      <c r="F28" s="40" t="s">
        <v>394</v>
      </c>
      <c r="G28" s="78">
        <v>0</v>
      </c>
      <c r="H28" s="72"/>
      <c r="I28" s="127" t="s">
        <v>402</v>
      </c>
    </row>
    <row r="29" spans="1:10" ht="64.2" customHeight="1">
      <c r="C29" s="8"/>
      <c r="D29" s="8"/>
      <c r="E29" s="8"/>
      <c r="F29" s="2"/>
      <c r="G29" s="83"/>
      <c r="H29" s="84"/>
    </row>
    <row r="30" spans="1:10" ht="18.75" customHeight="1">
      <c r="A30" s="42"/>
      <c r="B30" s="141" t="s">
        <v>403</v>
      </c>
      <c r="C30" s="140"/>
      <c r="D30" s="140"/>
      <c r="E30" s="140"/>
      <c r="F30" s="40" t="s">
        <v>394</v>
      </c>
      <c r="G30" s="124">
        <f>G31</f>
        <v>0</v>
      </c>
      <c r="H30" s="125" t="s">
        <v>210</v>
      </c>
      <c r="I30" s="109" t="s">
        <v>404</v>
      </c>
    </row>
    <row r="31" spans="1:10" ht="31.2" customHeight="1">
      <c r="A31" s="42"/>
      <c r="B31" s="44"/>
      <c r="C31" s="138" t="s">
        <v>405</v>
      </c>
      <c r="D31" s="138"/>
      <c r="E31" s="138"/>
      <c r="F31" s="40" t="s">
        <v>394</v>
      </c>
      <c r="G31" s="124">
        <f>G32*G33</f>
        <v>0</v>
      </c>
      <c r="H31" s="125" t="s">
        <v>210</v>
      </c>
      <c r="I31" s="109" t="s">
        <v>404</v>
      </c>
    </row>
    <row r="32" spans="1:10" ht="36" customHeight="1">
      <c r="A32" s="42"/>
      <c r="B32" s="44"/>
      <c r="C32" s="138" t="s">
        <v>406</v>
      </c>
      <c r="D32" s="138"/>
      <c r="E32" s="138"/>
      <c r="F32" s="40" t="s">
        <v>394</v>
      </c>
      <c r="G32" s="124">
        <v>0</v>
      </c>
      <c r="H32" s="125" t="s">
        <v>397</v>
      </c>
      <c r="I32" s="126" t="s">
        <v>407</v>
      </c>
    </row>
    <row r="33" spans="1:9" ht="36" customHeight="1">
      <c r="A33" s="42"/>
      <c r="B33" s="44"/>
      <c r="C33" s="138" t="s">
        <v>399</v>
      </c>
      <c r="D33" s="138"/>
      <c r="E33" s="138"/>
      <c r="F33" s="40" t="s">
        <v>394</v>
      </c>
      <c r="G33" s="124">
        <v>0</v>
      </c>
      <c r="H33" s="125" t="s">
        <v>408</v>
      </c>
      <c r="I33" s="109" t="s">
        <v>400</v>
      </c>
    </row>
    <row r="34" spans="1:9" ht="36" customHeight="1">
      <c r="A34" s="43"/>
      <c r="B34" s="45"/>
      <c r="C34" s="142" t="s">
        <v>401</v>
      </c>
      <c r="D34" s="142"/>
      <c r="E34" s="142"/>
      <c r="F34" s="40" t="s">
        <v>394</v>
      </c>
      <c r="G34" s="78">
        <v>0</v>
      </c>
      <c r="H34" s="72"/>
      <c r="I34" s="127" t="s">
        <v>402</v>
      </c>
    </row>
    <row r="35" spans="1:9" ht="64.2" customHeight="1">
      <c r="C35" s="8"/>
      <c r="D35" s="8"/>
      <c r="E35" s="8"/>
      <c r="F35" s="2"/>
      <c r="G35" s="83"/>
      <c r="H35" s="84"/>
    </row>
    <row r="36" spans="1:9" ht="18.75" customHeight="1">
      <c r="A36" s="42"/>
      <c r="B36" s="141" t="s">
        <v>409</v>
      </c>
      <c r="C36" s="153"/>
      <c r="D36" s="153"/>
      <c r="E36" s="154"/>
      <c r="F36" s="40"/>
      <c r="G36" s="124"/>
      <c r="H36" s="125"/>
      <c r="I36" s="109"/>
    </row>
    <row r="37" spans="1:9" ht="18.75" customHeight="1">
      <c r="A37" s="155" t="s">
        <v>410</v>
      </c>
      <c r="B37" s="156"/>
      <c r="C37" s="156"/>
      <c r="D37" s="156"/>
      <c r="E37" s="156"/>
      <c r="F37" s="156"/>
      <c r="G37" s="156"/>
      <c r="H37" s="156"/>
      <c r="I37" s="157"/>
    </row>
    <row r="38" spans="1:9" ht="22.8" customHeight="1">
      <c r="A38" s="151" t="s">
        <v>411</v>
      </c>
      <c r="B38" s="152"/>
      <c r="C38" s="152"/>
      <c r="D38" s="152"/>
      <c r="E38" s="152"/>
      <c r="F38" s="128"/>
      <c r="G38" s="128"/>
      <c r="H38" s="128"/>
      <c r="I38" s="129"/>
    </row>
    <row r="39" spans="1:9" ht="31.2" customHeight="1">
      <c r="A39" s="42"/>
      <c r="B39" s="44"/>
      <c r="C39" s="138" t="s">
        <v>399</v>
      </c>
      <c r="D39" s="138"/>
      <c r="E39" s="138"/>
      <c r="F39" s="40" t="s">
        <v>394</v>
      </c>
      <c r="G39" s="124">
        <f>G40*(44/12)</f>
        <v>0</v>
      </c>
      <c r="H39" s="125" t="s">
        <v>408</v>
      </c>
      <c r="I39" s="109" t="s">
        <v>400</v>
      </c>
    </row>
    <row r="40" spans="1:9" ht="36" customHeight="1">
      <c r="A40" s="42"/>
      <c r="B40" s="44"/>
      <c r="C40" s="138" t="s">
        <v>412</v>
      </c>
      <c r="D40" s="138"/>
      <c r="E40" s="138"/>
      <c r="F40" s="40" t="s">
        <v>394</v>
      </c>
      <c r="G40" s="124">
        <v>0</v>
      </c>
      <c r="H40" s="125" t="s">
        <v>413</v>
      </c>
      <c r="I40" s="126" t="s">
        <v>414</v>
      </c>
    </row>
    <row r="41" spans="1:9" ht="36" customHeight="1">
      <c r="A41" s="43"/>
      <c r="B41" s="45"/>
      <c r="C41" s="142" t="s">
        <v>401</v>
      </c>
      <c r="D41" s="142"/>
      <c r="E41" s="142"/>
      <c r="F41" s="40" t="s">
        <v>394</v>
      </c>
      <c r="G41" s="78">
        <v>0</v>
      </c>
      <c r="H41" s="72"/>
      <c r="I41" s="127" t="s">
        <v>402</v>
      </c>
    </row>
    <row r="42" spans="1:9" ht="64.2" customHeight="1">
      <c r="C42" s="8"/>
      <c r="D42" s="8"/>
      <c r="E42" s="8"/>
      <c r="F42" s="2"/>
      <c r="G42" s="83"/>
      <c r="H42" s="84"/>
    </row>
    <row r="43" spans="1:9" ht="22.8" customHeight="1">
      <c r="A43" s="151" t="s">
        <v>425</v>
      </c>
      <c r="B43" s="152"/>
      <c r="C43" s="152"/>
      <c r="D43" s="152"/>
      <c r="E43" s="152"/>
      <c r="F43" s="128"/>
      <c r="G43" s="128"/>
      <c r="H43" s="128"/>
      <c r="I43" s="129"/>
    </row>
    <row r="44" spans="1:9" ht="31.2" customHeight="1">
      <c r="A44" s="42"/>
      <c r="B44" s="44"/>
      <c r="C44" s="138" t="s">
        <v>426</v>
      </c>
      <c r="D44" s="138"/>
      <c r="E44" s="138"/>
      <c r="F44" s="40" t="s">
        <v>394</v>
      </c>
      <c r="G44" s="124">
        <f>G45*G46*(44/12)</f>
        <v>0</v>
      </c>
      <c r="H44" s="125" t="s">
        <v>427</v>
      </c>
      <c r="I44" s="109" t="s">
        <v>400</v>
      </c>
    </row>
    <row r="45" spans="1:9" ht="36" customHeight="1">
      <c r="A45" s="42"/>
      <c r="B45" s="44"/>
      <c r="C45" s="138" t="s">
        <v>412</v>
      </c>
      <c r="D45" s="138"/>
      <c r="E45" s="138"/>
      <c r="F45" s="40" t="s">
        <v>394</v>
      </c>
      <c r="G45" s="124">
        <v>0</v>
      </c>
      <c r="H45" s="125" t="s">
        <v>413</v>
      </c>
      <c r="I45" s="126" t="s">
        <v>414</v>
      </c>
    </row>
    <row r="46" spans="1:9" ht="36" customHeight="1">
      <c r="A46" s="42"/>
      <c r="B46" s="44"/>
      <c r="C46" s="138" t="s">
        <v>428</v>
      </c>
      <c r="D46" s="138"/>
      <c r="E46" s="138"/>
      <c r="F46" s="40" t="s">
        <v>394</v>
      </c>
      <c r="G46" s="124">
        <v>0</v>
      </c>
      <c r="H46" s="125" t="s">
        <v>429</v>
      </c>
      <c r="I46" s="130" t="s">
        <v>415</v>
      </c>
    </row>
    <row r="47" spans="1:9" ht="36" customHeight="1">
      <c r="A47" s="43"/>
      <c r="B47" s="45"/>
      <c r="C47" s="142" t="s">
        <v>401</v>
      </c>
      <c r="D47" s="142"/>
      <c r="E47" s="142"/>
      <c r="F47" s="40" t="s">
        <v>394</v>
      </c>
      <c r="G47" s="78">
        <v>0</v>
      </c>
      <c r="H47" s="72"/>
      <c r="I47" s="127" t="s">
        <v>402</v>
      </c>
    </row>
    <row r="48" spans="1:9" ht="64.2" customHeight="1">
      <c r="C48" s="8"/>
      <c r="D48" s="8"/>
      <c r="E48" s="8"/>
      <c r="F48" s="2"/>
      <c r="G48" s="83"/>
      <c r="H48" s="84"/>
    </row>
    <row r="49" spans="1:9" ht="18.75" customHeight="1">
      <c r="A49" s="155" t="s">
        <v>416</v>
      </c>
      <c r="B49" s="156"/>
      <c r="C49" s="156"/>
      <c r="D49" s="156"/>
      <c r="E49" s="156"/>
      <c r="F49" s="156"/>
      <c r="G49" s="156"/>
      <c r="H49" s="156"/>
      <c r="I49" s="157"/>
    </row>
    <row r="50" spans="1:9" ht="31.2" customHeight="1">
      <c r="A50" s="42"/>
      <c r="B50" s="44"/>
      <c r="C50" s="138" t="s">
        <v>399</v>
      </c>
      <c r="D50" s="138"/>
      <c r="E50" s="138"/>
      <c r="F50" s="40" t="s">
        <v>394</v>
      </c>
      <c r="G50" s="124">
        <f>G51*G52</f>
        <v>0</v>
      </c>
      <c r="H50" s="125" t="s">
        <v>408</v>
      </c>
      <c r="I50" s="109" t="s">
        <v>400</v>
      </c>
    </row>
    <row r="51" spans="1:9" ht="36" customHeight="1">
      <c r="A51" s="42"/>
      <c r="B51" s="44"/>
      <c r="C51" s="138" t="s">
        <v>417</v>
      </c>
      <c r="D51" s="138"/>
      <c r="E51" s="138"/>
      <c r="F51" s="40" t="s">
        <v>394</v>
      </c>
      <c r="G51" s="124">
        <v>0</v>
      </c>
      <c r="H51" s="125" t="s">
        <v>418</v>
      </c>
      <c r="I51" s="126" t="s">
        <v>419</v>
      </c>
    </row>
    <row r="52" spans="1:9" ht="36" customHeight="1">
      <c r="A52" s="43"/>
      <c r="B52" s="45"/>
      <c r="C52" s="142" t="s">
        <v>430</v>
      </c>
      <c r="D52" s="142"/>
      <c r="E52" s="142"/>
      <c r="F52" s="40" t="s">
        <v>394</v>
      </c>
      <c r="G52" s="78">
        <v>0</v>
      </c>
      <c r="H52" s="72" t="s">
        <v>431</v>
      </c>
      <c r="I52" s="127" t="s">
        <v>432</v>
      </c>
    </row>
    <row r="53" spans="1:9" ht="36" customHeight="1">
      <c r="A53" s="43"/>
      <c r="B53" s="45"/>
      <c r="C53" s="142" t="s">
        <v>401</v>
      </c>
      <c r="D53" s="142"/>
      <c r="E53" s="142"/>
      <c r="F53" s="40" t="s">
        <v>394</v>
      </c>
      <c r="G53" s="78">
        <v>0</v>
      </c>
      <c r="H53" s="72"/>
      <c r="I53" s="127" t="s">
        <v>402</v>
      </c>
    </row>
    <row r="54" spans="1:9" ht="64.2" customHeight="1">
      <c r="C54" s="8"/>
      <c r="D54" s="8"/>
      <c r="E54" s="8"/>
      <c r="F54" s="2"/>
      <c r="G54" s="83"/>
      <c r="H54" s="84"/>
    </row>
    <row r="55" spans="1:9">
      <c r="A55" s="2"/>
      <c r="B55" s="2"/>
      <c r="C55" s="2"/>
      <c r="D55" s="2"/>
    </row>
  </sheetData>
  <mergeCells count="42">
    <mergeCell ref="C27:E27"/>
    <mergeCell ref="C28:E28"/>
    <mergeCell ref="C20:E20"/>
    <mergeCell ref="C21:E21"/>
    <mergeCell ref="C22:E22"/>
    <mergeCell ref="B24:E24"/>
    <mergeCell ref="C25:E25"/>
    <mergeCell ref="C26:E26"/>
    <mergeCell ref="C51:E51"/>
    <mergeCell ref="C52:E52"/>
    <mergeCell ref="C53:E53"/>
    <mergeCell ref="B12:E12"/>
    <mergeCell ref="C13:E13"/>
    <mergeCell ref="C14:E14"/>
    <mergeCell ref="C15:E15"/>
    <mergeCell ref="C16:E16"/>
    <mergeCell ref="B18:E18"/>
    <mergeCell ref="C19:E19"/>
    <mergeCell ref="C44:E44"/>
    <mergeCell ref="C45:E45"/>
    <mergeCell ref="C46:E46"/>
    <mergeCell ref="C47:E47"/>
    <mergeCell ref="A49:I49"/>
    <mergeCell ref="C50:E50"/>
    <mergeCell ref="A43:E43"/>
    <mergeCell ref="B30:E30"/>
    <mergeCell ref="C31:E31"/>
    <mergeCell ref="C32:E32"/>
    <mergeCell ref="C33:E33"/>
    <mergeCell ref="C34:E34"/>
    <mergeCell ref="B36:E36"/>
    <mergeCell ref="A37:I37"/>
    <mergeCell ref="A38:E38"/>
    <mergeCell ref="C39:E39"/>
    <mergeCell ref="C40:E40"/>
    <mergeCell ref="C41:E41"/>
    <mergeCell ref="C10:E10"/>
    <mergeCell ref="A3:I3"/>
    <mergeCell ref="B6:E6"/>
    <mergeCell ref="C7:E7"/>
    <mergeCell ref="C8:E8"/>
    <mergeCell ref="C9:E9"/>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 </vt:lpstr>
      <vt:lpstr>MRS(input_separate)</vt:lpstr>
      <vt:lpstr>MRS(calc_process)</vt:lpstr>
      <vt:lpstr>Tool_02_01 </vt:lpstr>
      <vt:lpstr>'MPS(calc_process)'!Print_Area</vt:lpstr>
      <vt:lpstr>'MPS(input)'!Print_Area</vt:lpstr>
      <vt:lpstr>'MRS(calc_process)'!Print_Area</vt:lpstr>
      <vt:lpstr>'MRS(input) '!Print_Area</vt:lpstr>
      <vt:lpstr>'Tool_02_01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2025-12-29T15:35:34Z</dcterms:modified>
</cp:coreProperties>
</file>